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Finance/Budget/Budget for 2024-25/Draft budget/"/>
    </mc:Choice>
  </mc:AlternateContent>
  <xr:revisionPtr revIDLastSave="49" documentId="8_{407B2BBD-5DEE-4041-9AC9-6612BE20154B}" xr6:coauthVersionLast="47" xr6:coauthVersionMax="47" xr10:uidLastSave="{B178D477-49C1-4ADF-A636-0178C2B0EC24}"/>
  <bookViews>
    <workbookView xWindow="-110" yWindow="-110" windowWidth="19420" windowHeight="10420" xr2:uid="{00000000-000D-0000-FFFF-FFFF00000000}"/>
  </bookViews>
  <sheets>
    <sheet name="Budget_Precept" sheetId="1" r:id="rId1"/>
    <sheet name="Sheet1" sheetId="2" r:id="rId2"/>
    <sheet name="Sheet2" sheetId="3" r:id="rId3"/>
  </sheets>
  <definedNames>
    <definedName name="_xlnm.Print_Area" localSheetId="0">Budget_Precept!$A$1:$J$112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4" i="1" s="1"/>
  <c r="H48" i="1"/>
  <c r="I48" i="1" s="1"/>
  <c r="J48" i="1" s="1"/>
  <c r="H47" i="1"/>
  <c r="I47" i="1" s="1"/>
  <c r="J47" i="1" s="1"/>
  <c r="H37" i="1"/>
  <c r="I37" i="1" s="1"/>
  <c r="J37" i="1" s="1"/>
  <c r="E116" i="1"/>
  <c r="E24" i="1"/>
  <c r="E115" i="1" s="1"/>
  <c r="E9" i="1"/>
  <c r="G9" i="1"/>
  <c r="B45" i="1" l="1"/>
  <c r="B46" i="1"/>
  <c r="H53" i="1" l="1"/>
  <c r="I53" i="1" s="1"/>
  <c r="J53" i="1" s="1"/>
  <c r="H52" i="1"/>
  <c r="D17" i="1" l="1"/>
  <c r="F116" i="1" l="1"/>
  <c r="D115" i="1"/>
  <c r="D116" i="1"/>
  <c r="H61" i="1" l="1"/>
  <c r="I61" i="1" s="1"/>
  <c r="J61" i="1" s="1"/>
  <c r="H60" i="1"/>
  <c r="I60" i="1" s="1"/>
  <c r="J60" i="1" s="1"/>
  <c r="B17" i="1"/>
  <c r="G17" i="1" l="1"/>
  <c r="G109" i="1" s="1"/>
  <c r="E17" i="1"/>
  <c r="I96" i="1"/>
  <c r="I66" i="1"/>
  <c r="J66" i="1" s="1"/>
  <c r="H63" i="1"/>
  <c r="I63" i="1" s="1"/>
  <c r="J63" i="1" s="1"/>
  <c r="I52" i="1"/>
  <c r="J52" i="1" s="1"/>
  <c r="H54" i="1"/>
  <c r="I54" i="1" s="1"/>
  <c r="J54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51" i="1"/>
  <c r="I51" i="1" s="1"/>
  <c r="J51" i="1" s="1"/>
  <c r="H35" i="1"/>
  <c r="H36" i="1"/>
  <c r="I36" i="1" s="1"/>
  <c r="J36" i="1" s="1"/>
  <c r="H38" i="1"/>
  <c r="I38" i="1" s="1"/>
  <c r="J38" i="1" s="1"/>
  <c r="H39" i="1"/>
  <c r="I39" i="1" s="1"/>
  <c r="J39" i="1" s="1"/>
  <c r="I40" i="1"/>
  <c r="J40" i="1" s="1"/>
  <c r="H41" i="1"/>
  <c r="I41" i="1" s="1"/>
  <c r="J41" i="1" s="1"/>
  <c r="H42" i="1"/>
  <c r="I42" i="1" s="1"/>
  <c r="J42" i="1" s="1"/>
  <c r="H44" i="1"/>
  <c r="I44" i="1" s="1"/>
  <c r="J44" i="1" s="1"/>
  <c r="H45" i="1"/>
  <c r="I45" i="1" s="1"/>
  <c r="J45" i="1" s="1"/>
  <c r="H46" i="1"/>
  <c r="I46" i="1" s="1"/>
  <c r="J46" i="1" s="1"/>
  <c r="H49" i="1"/>
  <c r="I49" i="1" s="1"/>
  <c r="J49" i="1" s="1"/>
  <c r="H34" i="1"/>
  <c r="I34" i="1" s="1"/>
  <c r="J34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J27" i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22" i="1"/>
  <c r="I22" i="1" s="1"/>
  <c r="J22" i="1" s="1"/>
  <c r="B105" i="1"/>
  <c r="D141" i="1"/>
  <c r="E141" i="1" s="1"/>
  <c r="E140" i="1"/>
  <c r="I35" i="1" l="1"/>
  <c r="H14" i="1"/>
  <c r="C17" i="1"/>
  <c r="C109" i="1" s="1"/>
  <c r="D114" i="1"/>
  <c r="J35" i="1" l="1"/>
  <c r="J14" i="1" s="1"/>
  <c r="J17" i="1" s="1"/>
  <c r="I14" i="1"/>
  <c r="E114" i="1"/>
  <c r="H65" i="1"/>
  <c r="I65" i="1" s="1"/>
  <c r="J65" i="1" s="1"/>
  <c r="H21" i="1"/>
  <c r="I21" i="1" s="1"/>
  <c r="J21" i="1" s="1"/>
  <c r="I11" i="1"/>
  <c r="H11" i="1"/>
  <c r="I9" i="1"/>
  <c r="I10" i="1"/>
  <c r="H9" i="1"/>
  <c r="H10" i="1"/>
  <c r="H17" i="1" l="1"/>
  <c r="H109" i="1" s="1"/>
  <c r="I17" i="1"/>
  <c r="I109" i="1" s="1"/>
  <c r="J109" i="1"/>
  <c r="C105" i="1" l="1"/>
  <c r="C108" i="1" s="1"/>
  <c r="C111" i="1" s="1"/>
  <c r="D105" i="1" l="1"/>
  <c r="E105" i="1"/>
  <c r="G105" i="1" l="1"/>
  <c r="G108" i="1" s="1"/>
  <c r="G111" i="1" s="1"/>
  <c r="D143" i="1" l="1"/>
  <c r="E143" i="1" s="1"/>
  <c r="G112" i="1"/>
  <c r="H105" i="1"/>
  <c r="H108" i="1" s="1"/>
  <c r="H111" i="1" s="1"/>
  <c r="H112" i="1" s="1"/>
  <c r="J105" i="1" l="1"/>
  <c r="J108" i="1" s="1"/>
  <c r="J111" i="1" s="1"/>
  <c r="I105" i="1"/>
  <c r="I108" i="1" s="1"/>
  <c r="I111" i="1" s="1"/>
  <c r="I112" i="1" s="1"/>
  <c r="J112" i="1" l="1"/>
  <c r="C129" i="1"/>
  <c r="C131" i="1" s="1"/>
  <c r="C144" i="1" s="1"/>
  <c r="D144" i="1" s="1"/>
  <c r="E144" i="1" s="1"/>
  <c r="D142" i="1"/>
  <c r="E142" i="1" s="1"/>
  <c r="C132" i="1" l="1"/>
  <c r="C134" i="1" s="1"/>
  <c r="C136" i="1" s="1"/>
</calcChain>
</file>

<file path=xl/sharedStrings.xml><?xml version="1.0" encoding="utf-8"?>
<sst xmlns="http://schemas.openxmlformats.org/spreadsheetml/2006/main" count="164" uniqueCount="156">
  <si>
    <t>Precept</t>
  </si>
  <si>
    <t>Comments</t>
  </si>
  <si>
    <t>Receipts</t>
  </si>
  <si>
    <t>Money drawn from General Funds</t>
  </si>
  <si>
    <t>Other Receipts</t>
  </si>
  <si>
    <t>Total Other Receipts</t>
  </si>
  <si>
    <t>Payments/Budgets</t>
  </si>
  <si>
    <t>Council Tax</t>
  </si>
  <si>
    <t>Water</t>
  </si>
  <si>
    <t xml:space="preserve">Church Floodlights </t>
  </si>
  <si>
    <t>Village Hall Repairs / Upgrades</t>
  </si>
  <si>
    <t>Church Clock</t>
  </si>
  <si>
    <t>Clerks Salary</t>
  </si>
  <si>
    <t>Employers National Insurance costs</t>
  </si>
  <si>
    <t>Pension costs</t>
  </si>
  <si>
    <t>Training costs</t>
  </si>
  <si>
    <t>Insurance Premiums</t>
  </si>
  <si>
    <t>Lady Reade Charity / Charitable donations</t>
  </si>
  <si>
    <t>Audit / Legal Fees / Land Registry</t>
  </si>
  <si>
    <t>Oxon Playing Fields Association</t>
  </si>
  <si>
    <t>OALC Fees</t>
  </si>
  <si>
    <t>Village Regeneration</t>
  </si>
  <si>
    <t>Tree Survey / Maintenance</t>
  </si>
  <si>
    <t>Remembrance Sunday wreath</t>
  </si>
  <si>
    <t>CCTV</t>
  </si>
  <si>
    <t>Total  Expenditure</t>
  </si>
  <si>
    <t>Grants/Wayleaves</t>
  </si>
  <si>
    <t>Community Gym/Pavilion</t>
  </si>
  <si>
    <t>Recreation &amp; Leisure</t>
  </si>
  <si>
    <t>Environment</t>
  </si>
  <si>
    <t>Consultation &amp; Communication</t>
  </si>
  <si>
    <t>Health, Welfare, Community &amp; Neighbourhood Watch</t>
  </si>
  <si>
    <t>Final Precept Required</t>
  </si>
  <si>
    <t>% Rise in Precept Y/Y</t>
  </si>
  <si>
    <t>SLCC Subs</t>
  </si>
  <si>
    <t>Chargeable Waste Disposal 600 litre bin</t>
  </si>
  <si>
    <t>Dog Waste Disposal</t>
  </si>
  <si>
    <t>Playing field &amp; Play Equip Maintenance</t>
  </si>
  <si>
    <t>Playsafety annual inspection</t>
  </si>
  <si>
    <t>Not continuing</t>
  </si>
  <si>
    <t>Membership of ICCM</t>
  </si>
  <si>
    <t>Membership of Open Spaces Society</t>
  </si>
  <si>
    <t>Closed Churchyard Maintenance</t>
  </si>
  <si>
    <t>% Change</t>
  </si>
  <si>
    <t>Predicted</t>
  </si>
  <si>
    <t>Bank Interest</t>
  </si>
  <si>
    <t>Y/Y</t>
  </si>
  <si>
    <t>Next Year</t>
  </si>
  <si>
    <t>Current Financial Year</t>
  </si>
  <si>
    <t>Minus Estimated Other Receipts</t>
  </si>
  <si>
    <t>Donation</t>
  </si>
  <si>
    <t>Village Hall rent</t>
  </si>
  <si>
    <t>Burial Ground Fees</t>
  </si>
  <si>
    <t>Haven't paid for past 3 years, exception applied</t>
  </si>
  <si>
    <t>New items for consideration</t>
  </si>
  <si>
    <t>Burial Ground Maintenance</t>
  </si>
  <si>
    <t>Funds Required for proposed expenditure</t>
  </si>
  <si>
    <t>Total receipts</t>
  </si>
  <si>
    <t>Approved  Budget</t>
  </si>
  <si>
    <t>Predicted Year End Figure</t>
  </si>
  <si>
    <t>Budget</t>
  </si>
  <si>
    <t>Lych Gate repairs and regilding</t>
  </si>
  <si>
    <t>Previous Financial Year</t>
  </si>
  <si>
    <t>Council Website and Email</t>
  </si>
  <si>
    <t>Policy, Finance and Administration</t>
  </si>
  <si>
    <t>Churchyard stone wall repairs</t>
  </si>
  <si>
    <t>Speed indication devices</t>
  </si>
  <si>
    <t>PWLB repayment</t>
  </si>
  <si>
    <t>Society of Local Council Clerks - proportion of Clerk's subscription</t>
  </si>
  <si>
    <t>General area grass cutting contract</t>
  </si>
  <si>
    <t>Grass Cutting - general areas</t>
  </si>
  <si>
    <t>Grass cutting, hedge maintenance, ground mainteance</t>
  </si>
  <si>
    <t>Parish general expense (budget)</t>
  </si>
  <si>
    <t>Parish council election expenses</t>
  </si>
  <si>
    <t>Previous year band D tax</t>
  </si>
  <si>
    <t>Change</t>
  </si>
  <si>
    <t>% change</t>
  </si>
  <si>
    <t>2020 - 21</t>
  </si>
  <si>
    <t>2021 - 22</t>
  </si>
  <si>
    <t>2022-23</t>
  </si>
  <si>
    <t>Precept for tax setting purpose (line 3 = line 1 + line 2)</t>
  </si>
  <si>
    <t>(=line 3 rounded up)</t>
  </si>
  <si>
    <t>Band D Tax ( line 4 / line 5)</t>
  </si>
  <si>
    <t>Tax rise = (line 6 - line 7) / line 7 x 100</t>
  </si>
  <si>
    <t>Stationery/Laptop/licences</t>
  </si>
  <si>
    <t>Total expenditure from reserves</t>
  </si>
  <si>
    <t>RESERVES</t>
  </si>
  <si>
    <t>2025/26</t>
  </si>
  <si>
    <t>Future Year Predictions - 4%</t>
  </si>
  <si>
    <t>2023-2024</t>
  </si>
  <si>
    <t>2026/27</t>
  </si>
  <si>
    <t>Proposed precept 2023/24 (from line 3)</t>
  </si>
  <si>
    <t>2023-24</t>
  </si>
  <si>
    <t>Village Hall Car Park</t>
  </si>
  <si>
    <t>Community First Oxfordshire</t>
  </si>
  <si>
    <t>Use of Earmarked Reserves</t>
  </si>
  <si>
    <t>Transparency Grant - website</t>
  </si>
  <si>
    <t>VE Day grant</t>
  </si>
  <si>
    <t>Jubilee celebration grant</t>
  </si>
  <si>
    <t>Memorial bench</t>
  </si>
  <si>
    <t>Use of General Reserves</t>
  </si>
  <si>
    <t>Pavilion - business rates</t>
  </si>
  <si>
    <t>Lychgate repairs and regilding</t>
  </si>
  <si>
    <t>Village Hall Car Park Entrance works</t>
  </si>
  <si>
    <t>Tree survey/maintenance</t>
  </si>
  <si>
    <t>Grass cutting, tree maintenance, other maintenance</t>
  </si>
  <si>
    <t>Neighbourhood Plan</t>
  </si>
  <si>
    <t>Subscriptions</t>
  </si>
  <si>
    <t>Total expenditure on budget lines (some overbudget)</t>
  </si>
  <si>
    <t>Council phone line</t>
  </si>
  <si>
    <t>Includes Pavilion rates</t>
  </si>
  <si>
    <t>Half to be charged to Village Hall</t>
  </si>
  <si>
    <t xml:space="preserve">Commercial bin </t>
  </si>
  <si>
    <t>Half of commercial bin cost</t>
  </si>
  <si>
    <t>Additional items to be taken from reserves</t>
  </si>
  <si>
    <t>Village Green refurbishment EMR</t>
  </si>
  <si>
    <t>Take from unused power supply budget</t>
  </si>
  <si>
    <t>Minus use of reserves</t>
  </si>
  <si>
    <t>Actuals 2022-2023</t>
  </si>
  <si>
    <t>2024-2025</t>
  </si>
  <si>
    <t>2027/28</t>
  </si>
  <si>
    <t>Precept 2024/25</t>
  </si>
  <si>
    <t>2034-25</t>
  </si>
  <si>
    <t>Play Equipment  inspection(independent)</t>
  </si>
  <si>
    <t>Village Hall Car Park Loan</t>
  </si>
  <si>
    <t>Village Hall Car Park project</t>
  </si>
  <si>
    <t>Playground bin</t>
  </si>
  <si>
    <t>Donation - WOCT</t>
  </si>
  <si>
    <t>Pavilion - maintenance</t>
  </si>
  <si>
    <t>Portacabin rent</t>
  </si>
  <si>
    <t>Village Hall / Playground renewal</t>
  </si>
  <si>
    <t>Play activity grant</t>
  </si>
  <si>
    <t>Coronation party / event grant</t>
  </si>
  <si>
    <t>Noticeboard for Village Green</t>
  </si>
  <si>
    <t>Burial Ground Loan Repayment</t>
  </si>
  <si>
    <t>Churchyard maintenance</t>
  </si>
  <si>
    <t>For metal noticeboard - supply and installation, add circa £1k for wood</t>
  </si>
  <si>
    <t>Hedge maintenance, potholes etc</t>
  </si>
  <si>
    <t>Tree survey and works</t>
  </si>
  <si>
    <t>Mowing, equipment repairs, allowance towards fence/gate replacement, equipment replacement</t>
  </si>
  <si>
    <t>Dog bin has been removed</t>
  </si>
  <si>
    <t>ICO - £40.00 / Internal audit - £350  / External audit -  £420  / legal fees ????</t>
  </si>
  <si>
    <t>Put at £0 - only one burial since plot opened</t>
  </si>
  <si>
    <t>Memorial works</t>
  </si>
  <si>
    <t>Ionos and Eyelid</t>
  </si>
  <si>
    <t>Earmarked reserves used to 31/10/23</t>
  </si>
  <si>
    <t>General reserves used to 31/10/23</t>
  </si>
  <si>
    <t>Tax base for 2024/25</t>
  </si>
  <si>
    <t>BOLLARDS FOR VILLAGE GREEN</t>
  </si>
  <si>
    <t>Actuals to 30/11/23</t>
  </si>
  <si>
    <t>SCP28 plus 5% - Clerk is at top of scale</t>
  </si>
  <si>
    <t>OCC Cllr Priority Fund</t>
  </si>
  <si>
    <t>Village Green</t>
  </si>
  <si>
    <t>Litter picking equipment</t>
  </si>
  <si>
    <t>Earmarked Reserves remaining 30/11/23</t>
  </si>
  <si>
    <t>General reserves remaining 30/11/23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</si>
</sst>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0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0" borderId="0" xfId="0" applyFont="1"/>
    <xf numFmtId="164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17" fontId="1" fillId="2" borderId="2" xfId="0" applyNumberFormat="1" applyFont="1" applyFill="1" applyBorder="1" applyAlignment="1">
      <alignment horizontal="center"/>
    </xf>
    <xf numFmtId="164" fontId="0" fillId="0" borderId="0" xfId="1" applyNumberFormat="1" applyFont="1" applyFill="1"/>
    <xf numFmtId="1" fontId="0" fillId="0" borderId="0" xfId="1" applyNumberFormat="1" applyFont="1" applyFill="1"/>
    <xf numFmtId="164" fontId="1" fillId="0" borderId="0" xfId="1" applyNumberFormat="1" applyFont="1" applyBorder="1" applyAlignment="1">
      <alignment horizontal="center"/>
    </xf>
    <xf numFmtId="0" fontId="0" fillId="0" borderId="3" xfId="0" applyBorder="1"/>
    <xf numFmtId="0" fontId="0" fillId="6" borderId="0" xfId="0" applyFill="1"/>
    <xf numFmtId="3" fontId="0" fillId="2" borderId="2" xfId="0" applyNumberFormat="1" applyFill="1" applyBorder="1" applyAlignment="1">
      <alignment horizontal="center"/>
    </xf>
    <xf numFmtId="0" fontId="0" fillId="6" borderId="3" xfId="0" applyFill="1" applyBorder="1"/>
    <xf numFmtId="17" fontId="0" fillId="6" borderId="0" xfId="0" applyNumberFormat="1" applyFill="1"/>
    <xf numFmtId="3" fontId="0" fillId="6" borderId="0" xfId="0" applyNumberFormat="1" applyFill="1"/>
    <xf numFmtId="1" fontId="0" fillId="0" borderId="3" xfId="1" applyNumberFormat="1" applyFont="1" applyBorder="1"/>
    <xf numFmtId="0" fontId="1" fillId="2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3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6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4" fontId="0" fillId="0" borderId="3" xfId="1" applyNumberFormat="1" applyFont="1" applyBorder="1"/>
    <xf numFmtId="4" fontId="4" fillId="3" borderId="3" xfId="1" applyNumberFormat="1" applyFont="1" applyFill="1" applyBorder="1"/>
    <xf numFmtId="4" fontId="4" fillId="3" borderId="3" xfId="0" applyNumberFormat="1" applyFont="1" applyFill="1" applyBorder="1"/>
    <xf numFmtId="4" fontId="1" fillId="5" borderId="3" xfId="1" applyNumberFormat="1" applyFont="1" applyFill="1" applyBorder="1"/>
    <xf numFmtId="4" fontId="0" fillId="0" borderId="0" xfId="1" applyNumberFormat="1" applyFont="1"/>
    <xf numFmtId="4" fontId="1" fillId="5" borderId="3" xfId="0" applyNumberFormat="1" applyFont="1" applyFill="1" applyBorder="1"/>
    <xf numFmtId="4" fontId="0" fillId="5" borderId="3" xfId="0" applyNumberFormat="1" applyFill="1" applyBorder="1"/>
    <xf numFmtId="4" fontId="0" fillId="5" borderId="3" xfId="1" applyNumberFormat="1" applyFont="1" applyFill="1" applyBorder="1"/>
    <xf numFmtId="4" fontId="0" fillId="3" borderId="3" xfId="0" applyNumberFormat="1" applyFill="1" applyBorder="1"/>
    <xf numFmtId="4" fontId="0" fillId="6" borderId="3" xfId="0" applyNumberFormat="1" applyFill="1" applyBorder="1"/>
    <xf numFmtId="4" fontId="1" fillId="3" borderId="3" xfId="1" applyNumberFormat="1" applyFont="1" applyFill="1" applyBorder="1"/>
    <xf numFmtId="4" fontId="1" fillId="6" borderId="3" xfId="0" applyNumberFormat="1" applyFont="1" applyFill="1" applyBorder="1"/>
    <xf numFmtId="4" fontId="1" fillId="3" borderId="3" xfId="0" applyNumberFormat="1" applyFont="1" applyFill="1" applyBorder="1"/>
    <xf numFmtId="4" fontId="3" fillId="3" borderId="3" xfId="1" applyNumberFormat="1" applyFont="1" applyFill="1" applyBorder="1"/>
    <xf numFmtId="4" fontId="6" fillId="3" borderId="3" xfId="1" applyNumberFormat="1" applyFont="1" applyFill="1" applyBorder="1"/>
    <xf numFmtId="4" fontId="4" fillId="3" borderId="3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5" fillId="0" borderId="3" xfId="0" applyFont="1" applyBorder="1"/>
    <xf numFmtId="0" fontId="0" fillId="0" borderId="3" xfId="0" applyBorder="1" applyAlignment="1">
      <alignment wrapText="1"/>
    </xf>
    <xf numFmtId="0" fontId="0" fillId="0" borderId="0" xfId="1" applyNumberFormat="1" applyFo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0" fillId="0" borderId="3" xfId="1" applyNumberFormat="1" applyFont="1" applyBorder="1"/>
    <xf numFmtId="9" fontId="0" fillId="3" borderId="3" xfId="2" applyFont="1" applyFill="1" applyBorder="1"/>
    <xf numFmtId="0" fontId="5" fillId="0" borderId="3" xfId="0" applyFont="1" applyBorder="1" applyAlignment="1">
      <alignment wrapText="1"/>
    </xf>
    <xf numFmtId="0" fontId="5" fillId="0" borderId="0" xfId="0" applyFont="1"/>
    <xf numFmtId="3" fontId="5" fillId="2" borderId="2" xfId="0" applyNumberFormat="1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4" fontId="5" fillId="0" borderId="0" xfId="1" applyNumberFormat="1" applyFont="1"/>
    <xf numFmtId="4" fontId="6" fillId="5" borderId="3" xfId="0" applyNumberFormat="1" applyFont="1" applyFill="1" applyBorder="1"/>
    <xf numFmtId="4" fontId="5" fillId="5" borderId="3" xfId="1" applyNumberFormat="1" applyFont="1" applyFill="1" applyBorder="1"/>
    <xf numFmtId="4" fontId="5" fillId="5" borderId="3" xfId="0" applyNumberFormat="1" applyFont="1" applyFill="1" applyBorder="1"/>
    <xf numFmtId="4" fontId="5" fillId="0" borderId="3" xfId="1" applyNumberFormat="1" applyFont="1" applyBorder="1"/>
    <xf numFmtId="9" fontId="0" fillId="3" borderId="0" xfId="2" applyFont="1" applyFill="1" applyBorder="1"/>
    <xf numFmtId="164" fontId="3" fillId="4" borderId="3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right"/>
    </xf>
    <xf numFmtId="4" fontId="4" fillId="5" borderId="3" xfId="0" applyNumberFormat="1" applyFont="1" applyFill="1" applyBorder="1" applyAlignment="1">
      <alignment horizontal="right"/>
    </xf>
    <xf numFmtId="0" fontId="0" fillId="0" borderId="3" xfId="0" applyBorder="1" applyAlignment="1">
      <alignment vertical="top"/>
    </xf>
    <xf numFmtId="4" fontId="0" fillId="3" borderId="3" xfId="0" applyNumberFormat="1" applyFill="1" applyBorder="1" applyAlignment="1">
      <alignment vertical="top"/>
    </xf>
    <xf numFmtId="9" fontId="0" fillId="3" borderId="3" xfId="2" applyFont="1" applyFill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3" xfId="0" applyFont="1" applyBorder="1"/>
    <xf numFmtId="0" fontId="0" fillId="0" borderId="3" xfId="0" applyBorder="1" applyAlignment="1">
      <alignment vertical="top" wrapText="1"/>
    </xf>
    <xf numFmtId="0" fontId="1" fillId="2" borderId="2" xfId="0" applyFont="1" applyFill="1" applyBorder="1"/>
    <xf numFmtId="0" fontId="1" fillId="2" borderId="0" xfId="0" applyFont="1" applyFill="1"/>
    <xf numFmtId="4" fontId="5" fillId="7" borderId="3" xfId="0" applyNumberFormat="1" applyFont="1" applyFill="1" applyBorder="1"/>
    <xf numFmtId="4" fontId="0" fillId="0" borderId="0" xfId="1" applyNumberFormat="1" applyFont="1" applyBorder="1"/>
    <xf numFmtId="4" fontId="1" fillId="0" borderId="0" xfId="1" applyNumberFormat="1" applyFont="1" applyBorder="1"/>
    <xf numFmtId="4" fontId="5" fillId="0" borderId="0" xfId="1" applyNumberFormat="1" applyFont="1" applyBorder="1"/>
    <xf numFmtId="1" fontId="0" fillId="0" borderId="0" xfId="1" applyNumberFormat="1" applyFont="1" applyBorder="1"/>
    <xf numFmtId="0" fontId="0" fillId="8" borderId="3" xfId="0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9" fontId="4" fillId="0" borderId="3" xfId="0" applyNumberFormat="1" applyFont="1" applyBorder="1" applyAlignment="1">
      <alignment wrapText="1"/>
    </xf>
    <xf numFmtId="164" fontId="3" fillId="7" borderId="3" xfId="1" applyNumberFormat="1" applyFont="1" applyFill="1" applyBorder="1" applyAlignment="1">
      <alignment horizontal="center"/>
    </xf>
    <xf numFmtId="2" fontId="0" fillId="0" borderId="3" xfId="0" applyNumberFormat="1" applyBorder="1"/>
    <xf numFmtId="2" fontId="0" fillId="6" borderId="3" xfId="0" applyNumberFormat="1" applyFill="1" applyBorder="1"/>
    <xf numFmtId="2" fontId="0" fillId="0" borderId="3" xfId="0" applyNumberFormat="1" applyBorder="1" applyAlignment="1">
      <alignment vertical="top"/>
    </xf>
    <xf numFmtId="2" fontId="0" fillId="0" borderId="3" xfId="0" applyNumberFormat="1" applyBorder="1" applyAlignment="1">
      <alignment vertical="top" wrapText="1"/>
    </xf>
    <xf numFmtId="0" fontId="8" fillId="0" borderId="0" xfId="0" applyFont="1"/>
    <xf numFmtId="2" fontId="8" fillId="0" borderId="0" xfId="0" applyNumberFormat="1" applyFont="1"/>
    <xf numFmtId="1" fontId="8" fillId="0" borderId="0" xfId="0" applyNumberFormat="1" applyFont="1"/>
    <xf numFmtId="8" fontId="8" fillId="0" borderId="0" xfId="0" applyNumberFormat="1" applyFont="1"/>
    <xf numFmtId="9" fontId="0" fillId="0" borderId="0" xfId="0" applyNumberFormat="1"/>
    <xf numFmtId="4" fontId="1" fillId="0" borderId="3" xfId="1" applyNumberFormat="1" applyFont="1" applyFill="1" applyBorder="1"/>
    <xf numFmtId="4" fontId="1" fillId="6" borderId="3" xfId="0" applyNumberFormat="1" applyFont="1" applyFill="1" applyBorder="1" applyAlignment="1">
      <alignment horizontal="left"/>
    </xf>
    <xf numFmtId="4" fontId="2" fillId="0" borderId="0" xfId="1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7" fontId="3" fillId="2" borderId="2" xfId="0" applyNumberFormat="1" applyFont="1" applyFill="1" applyBorder="1" applyAlignment="1">
      <alignment horizontal="center"/>
    </xf>
    <xf numFmtId="4" fontId="4" fillId="0" borderId="3" xfId="0" applyNumberFormat="1" applyFont="1" applyBorder="1"/>
    <xf numFmtId="4" fontId="3" fillId="5" borderId="3" xfId="1" applyNumberFormat="1" applyFont="1" applyFill="1" applyBorder="1"/>
    <xf numFmtId="4" fontId="4" fillId="0" borderId="3" xfId="0" applyNumberFormat="1" applyFont="1" applyBorder="1" applyAlignment="1">
      <alignment vertical="top"/>
    </xf>
    <xf numFmtId="4" fontId="4" fillId="9" borderId="3" xfId="1" applyNumberFormat="1" applyFont="1" applyFill="1" applyBorder="1"/>
    <xf numFmtId="4" fontId="4" fillId="9" borderId="3" xfId="0" applyNumberFormat="1" applyFont="1" applyFill="1" applyBorder="1"/>
    <xf numFmtId="4" fontId="0" fillId="9" borderId="3" xfId="0" applyNumberFormat="1" applyFill="1" applyBorder="1"/>
    <xf numFmtId="4" fontId="3" fillId="0" borderId="3" xfId="1" applyNumberFormat="1" applyFont="1" applyFill="1" applyBorder="1"/>
    <xf numFmtId="4" fontId="3" fillId="0" borderId="3" xfId="0" applyNumberFormat="1" applyFont="1" applyBorder="1"/>
    <xf numFmtId="4" fontId="1" fillId="9" borderId="3" xfId="1" applyNumberFormat="1" applyFont="1" applyFill="1" applyBorder="1"/>
    <xf numFmtId="4" fontId="1" fillId="9" borderId="3" xfId="0" applyNumberFormat="1" applyFont="1" applyFill="1" applyBorder="1"/>
    <xf numFmtId="4" fontId="3" fillId="9" borderId="3" xfId="1" applyNumberFormat="1" applyFont="1" applyFill="1" applyBorder="1"/>
    <xf numFmtId="9" fontId="6" fillId="9" borderId="3" xfId="2" applyFont="1" applyFill="1" applyBorder="1"/>
    <xf numFmtId="0" fontId="1" fillId="10" borderId="0" xfId="0" applyFont="1" applyFill="1"/>
    <xf numFmtId="4" fontId="0" fillId="10" borderId="0" xfId="1" applyNumberFormat="1" applyFont="1" applyFill="1" applyBorder="1"/>
    <xf numFmtId="4" fontId="1" fillId="10" borderId="0" xfId="1" applyNumberFormat="1" applyFont="1" applyFill="1" applyBorder="1"/>
    <xf numFmtId="0" fontId="0" fillId="10" borderId="0" xfId="0" applyFill="1"/>
    <xf numFmtId="4" fontId="2" fillId="10" borderId="0" xfId="1" applyNumberFormat="1" applyFont="1" applyFill="1" applyBorder="1"/>
    <xf numFmtId="2" fontId="1" fillId="5" borderId="3" xfId="0" applyNumberFormat="1" applyFont="1" applyFill="1" applyBorder="1"/>
    <xf numFmtId="2" fontId="0" fillId="5" borderId="3" xfId="0" applyNumberFormat="1" applyFill="1" applyBorder="1"/>
    <xf numFmtId="9" fontId="0" fillId="5" borderId="3" xfId="2" applyFont="1" applyFill="1" applyBorder="1"/>
    <xf numFmtId="4" fontId="4" fillId="5" borderId="3" xfId="0" applyNumberFormat="1" applyFont="1" applyFill="1" applyBorder="1"/>
    <xf numFmtId="4" fontId="7" fillId="10" borderId="0" xfId="1" applyNumberFormat="1" applyFont="1" applyFill="1" applyBorder="1"/>
    <xf numFmtId="4" fontId="4" fillId="0" borderId="3" xfId="1" applyNumberFormat="1" applyFont="1" applyFill="1" applyBorder="1"/>
    <xf numFmtId="4" fontId="4" fillId="0" borderId="0" xfId="0" applyNumberFormat="1" applyFont="1"/>
    <xf numFmtId="9" fontId="0" fillId="3" borderId="3" xfId="2" applyFont="1" applyFill="1" applyBorder="1" applyAlignment="1"/>
    <xf numFmtId="10" fontId="6" fillId="0" borderId="3" xfId="2" applyNumberFormat="1" applyFont="1" applyFill="1" applyBorder="1"/>
    <xf numFmtId="4" fontId="4" fillId="11" borderId="3" xfId="0" applyNumberFormat="1" applyFont="1" applyFill="1" applyBorder="1"/>
    <xf numFmtId="4" fontId="4" fillId="12" borderId="3" xfId="0" applyNumberFormat="1" applyFont="1" applyFill="1" applyBorder="1"/>
    <xf numFmtId="0" fontId="5" fillId="11" borderId="3" xfId="0" applyFont="1" applyFill="1" applyBorder="1"/>
    <xf numFmtId="4" fontId="4" fillId="13" borderId="3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4" borderId="3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1" descr="URPC_heade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6333" y="0"/>
          <a:ext cx="4363148" cy="603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571500</xdr:colOff>
          <xdr:row>100</xdr:row>
          <xdr:rowOff>171450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udget_Precept!$G$1:$J$112" spid="_x0000_s45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4229100" cy="19221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2628900</xdr:colOff>
          <xdr:row>100</xdr:row>
          <xdr:rowOff>171450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udget_Precept!$A$1:$A$112" spid="_x0000_s45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0"/>
              <a:ext cx="2628900" cy="19221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571500</xdr:colOff>
          <xdr:row>100</xdr:row>
          <xdr:rowOff>171450</xdr:rowOff>
        </xdr:to>
        <xdr:pic>
          <xdr:nvPicPr>
            <xdr:cNvPr id="4354" name="Picture 5">
              <a:extLst>
                <a:ext uri="{FF2B5EF4-FFF2-40B4-BE49-F238E27FC236}">
                  <a16:creationId xmlns:a16="http://schemas.microsoft.com/office/drawing/2014/main" id="{C71731E8-AA13-3640-73B3-42135D1C88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udget_Precept!$G$1:$J$112" spid="_x0000_s452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768600" y="0"/>
              <a:ext cx="4267200" cy="18586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2628900</xdr:colOff>
          <xdr:row>100</xdr:row>
          <xdr:rowOff>171450</xdr:rowOff>
        </xdr:to>
        <xdr:pic>
          <xdr:nvPicPr>
            <xdr:cNvPr id="4355" name="Picture 7">
              <a:extLst>
                <a:ext uri="{FF2B5EF4-FFF2-40B4-BE49-F238E27FC236}">
                  <a16:creationId xmlns:a16="http://schemas.microsoft.com/office/drawing/2014/main" id="{EEAA4E51-258E-1F89-F5A7-2987E3205C9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udget_Precept!$A$1:$A$112" spid="_x0000_s452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2628900" cy="18586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4"/>
  <sheetViews>
    <sheetView tabSelected="1" zoomScale="90" zoomScaleNormal="90" workbookViewId="0">
      <selection activeCell="D43" sqref="D43"/>
    </sheetView>
  </sheetViews>
  <sheetFormatPr defaultColWidth="8.81640625" defaultRowHeight="14.5" x14ac:dyDescent="0.35"/>
  <cols>
    <col min="1" max="1" width="45.6328125" customWidth="1"/>
    <col min="2" max="2" width="27.453125" bestFit="1" customWidth="1"/>
    <col min="3" max="4" width="12.81640625" customWidth="1"/>
    <col min="5" max="5" width="14.453125" customWidth="1"/>
    <col min="6" max="6" width="11.453125" hidden="1" customWidth="1"/>
    <col min="7" max="7" width="13.6328125" style="54" customWidth="1"/>
    <col min="8" max="8" width="15.1796875" customWidth="1"/>
    <col min="9" max="9" width="18.36328125" style="4" customWidth="1"/>
    <col min="10" max="10" width="16.1796875" style="4" customWidth="1"/>
    <col min="11" max="11" width="118" style="4" customWidth="1"/>
    <col min="12" max="12" width="9.6328125" style="4" customWidth="1"/>
    <col min="13" max="15" width="8.81640625" style="4" customWidth="1"/>
    <col min="16" max="16" width="136.453125" style="4" customWidth="1"/>
    <col min="17" max="17" width="0.453125" style="4" customWidth="1"/>
    <col min="18" max="18" width="4.81640625" style="4" hidden="1" customWidth="1"/>
    <col min="19" max="20" width="13.6328125" style="8" hidden="1" customWidth="1"/>
    <col min="21" max="22" width="11.6328125" hidden="1" customWidth="1"/>
    <col min="23" max="32" width="9.6328125" customWidth="1"/>
  </cols>
  <sheetData>
    <row r="1" spans="1:20" ht="15" customHeight="1" x14ac:dyDescent="0.35">
      <c r="B1" s="3" t="s">
        <v>62</v>
      </c>
      <c r="C1" s="137" t="s">
        <v>48</v>
      </c>
      <c r="D1" s="137"/>
      <c r="E1" s="137"/>
      <c r="F1" s="63"/>
      <c r="G1" s="85" t="s">
        <v>47</v>
      </c>
      <c r="H1" s="138" t="s">
        <v>88</v>
      </c>
      <c r="I1" s="138"/>
      <c r="J1" s="138"/>
      <c r="K1" s="64"/>
      <c r="L1" s="64"/>
      <c r="M1" s="134"/>
      <c r="N1" s="134"/>
      <c r="O1" s="134"/>
      <c r="P1" s="10"/>
      <c r="Q1" s="10"/>
      <c r="R1" s="10"/>
      <c r="S1"/>
      <c r="T1"/>
    </row>
    <row r="2" spans="1:20" ht="40.5" customHeight="1" x14ac:dyDescent="0.35">
      <c r="A2" s="2"/>
      <c r="B2" s="76"/>
      <c r="C2" s="22" t="s">
        <v>58</v>
      </c>
      <c r="D2" s="135" t="s">
        <v>149</v>
      </c>
      <c r="E2" s="22" t="s">
        <v>59</v>
      </c>
      <c r="F2" s="22" t="s">
        <v>44</v>
      </c>
      <c r="G2" s="100" t="s">
        <v>60</v>
      </c>
      <c r="H2" s="22" t="s">
        <v>44</v>
      </c>
      <c r="I2" s="22" t="s">
        <v>44</v>
      </c>
      <c r="J2" s="22" t="s">
        <v>44</v>
      </c>
      <c r="K2" s="132" t="s">
        <v>1</v>
      </c>
      <c r="L2" s="12"/>
      <c r="M2" s="12"/>
      <c r="N2" s="12"/>
      <c r="O2" s="12"/>
      <c r="P2" s="12"/>
      <c r="Q2" s="12"/>
      <c r="R2" s="12"/>
      <c r="S2" s="12"/>
      <c r="T2"/>
    </row>
    <row r="3" spans="1:20" ht="35.25" customHeight="1" x14ac:dyDescent="0.35">
      <c r="A3" s="2"/>
      <c r="B3" s="76" t="s">
        <v>118</v>
      </c>
      <c r="C3" s="7" t="s">
        <v>89</v>
      </c>
      <c r="D3" s="136"/>
      <c r="E3" s="44"/>
      <c r="F3" s="44" t="s">
        <v>43</v>
      </c>
      <c r="G3" s="101" t="s">
        <v>119</v>
      </c>
      <c r="H3" s="7" t="s">
        <v>87</v>
      </c>
      <c r="I3" s="7" t="s">
        <v>90</v>
      </c>
      <c r="J3" s="7" t="s">
        <v>120</v>
      </c>
      <c r="K3" s="133"/>
      <c r="L3" s="15"/>
      <c r="M3" s="15"/>
      <c r="N3" s="15"/>
      <c r="O3" s="15"/>
      <c r="P3" s="15"/>
      <c r="Q3" s="15"/>
      <c r="R3" s="12"/>
      <c r="S3" s="12"/>
      <c r="T3"/>
    </row>
    <row r="4" spans="1:20" ht="37.5" customHeight="1" x14ac:dyDescent="0.35">
      <c r="A4" s="18" t="s">
        <v>2</v>
      </c>
      <c r="B4" s="75"/>
      <c r="C4" s="13"/>
      <c r="D4" s="13"/>
      <c r="E4" s="13"/>
      <c r="F4" s="13" t="s">
        <v>46</v>
      </c>
      <c r="G4" s="55"/>
      <c r="H4" s="13"/>
      <c r="I4" s="13"/>
      <c r="J4" s="13"/>
      <c r="K4" s="133"/>
      <c r="L4" s="16"/>
      <c r="M4" s="16"/>
      <c r="N4" s="16"/>
      <c r="O4" s="16"/>
      <c r="P4" s="16"/>
      <c r="Q4" s="16"/>
      <c r="R4" s="12"/>
      <c r="S4" s="12"/>
      <c r="T4"/>
    </row>
    <row r="5" spans="1:20" ht="15" customHeight="1" x14ac:dyDescent="0.35">
      <c r="A5" s="14" t="s">
        <v>0</v>
      </c>
      <c r="B5" s="87">
        <v>63686</v>
      </c>
      <c r="C5" s="65">
        <v>65643</v>
      </c>
      <c r="D5" s="65">
        <v>65643</v>
      </c>
      <c r="E5" s="65">
        <v>65643</v>
      </c>
      <c r="F5" s="41"/>
      <c r="G5" s="99"/>
      <c r="H5" s="42"/>
      <c r="I5" s="42"/>
      <c r="J5" s="42"/>
      <c r="K5" s="45"/>
      <c r="L5" s="16"/>
      <c r="M5" s="16"/>
      <c r="N5" s="16"/>
      <c r="O5" s="16"/>
      <c r="P5" s="16"/>
      <c r="Q5" s="16"/>
      <c r="R5" s="12"/>
      <c r="S5" s="12"/>
      <c r="T5"/>
    </row>
    <row r="6" spans="1:20" ht="15" customHeight="1" x14ac:dyDescent="0.35">
      <c r="A6" s="14"/>
      <c r="B6" s="14"/>
      <c r="C6" s="65"/>
      <c r="D6" s="65"/>
      <c r="E6" s="65"/>
      <c r="F6" s="41"/>
      <c r="G6" s="99"/>
      <c r="H6" s="42"/>
      <c r="I6" s="42"/>
      <c r="J6" s="42"/>
      <c r="K6" s="45"/>
      <c r="L6" s="16"/>
      <c r="M6" s="16"/>
      <c r="N6" s="16"/>
      <c r="O6" s="16"/>
      <c r="P6" s="16"/>
      <c r="Q6" s="16"/>
      <c r="R6" s="12"/>
      <c r="S6" s="12"/>
      <c r="T6"/>
    </row>
    <row r="7" spans="1:20" ht="15" customHeight="1" x14ac:dyDescent="0.35">
      <c r="A7" s="19" t="s">
        <v>4</v>
      </c>
      <c r="B7" s="19"/>
      <c r="C7" s="66"/>
      <c r="D7" s="66"/>
      <c r="E7" s="66"/>
      <c r="F7" s="43"/>
      <c r="G7" s="56"/>
      <c r="H7" s="43"/>
      <c r="I7" s="43"/>
      <c r="J7" s="43"/>
      <c r="K7" s="45"/>
      <c r="L7" s="16"/>
      <c r="M7" s="16"/>
      <c r="N7" s="16"/>
      <c r="O7" s="16"/>
      <c r="P7" s="16"/>
      <c r="Q7" s="16"/>
      <c r="R7" s="12"/>
      <c r="S7" s="12"/>
      <c r="T7"/>
    </row>
    <row r="8" spans="1:20" x14ac:dyDescent="0.35">
      <c r="A8" s="11" t="s">
        <v>45</v>
      </c>
      <c r="B8" s="86">
        <v>0.75</v>
      </c>
      <c r="C8" s="27">
        <v>0</v>
      </c>
      <c r="D8" s="27">
        <v>2.5499999999999998</v>
      </c>
      <c r="E8" s="27">
        <v>0</v>
      </c>
      <c r="F8" s="27"/>
      <c r="G8" s="124">
        <v>0</v>
      </c>
      <c r="H8" s="105">
        <v>0</v>
      </c>
      <c r="I8" s="105">
        <v>0</v>
      </c>
      <c r="J8" s="105">
        <v>0</v>
      </c>
      <c r="K8" s="46"/>
      <c r="L8"/>
      <c r="M8"/>
      <c r="N8"/>
      <c r="O8"/>
      <c r="P8"/>
      <c r="Q8"/>
      <c r="R8" s="1"/>
      <c r="S8"/>
      <c r="T8"/>
    </row>
    <row r="9" spans="1:20" ht="14.5" customHeight="1" x14ac:dyDescent="0.35">
      <c r="A9" s="11" t="s">
        <v>27</v>
      </c>
      <c r="B9" s="86">
        <v>1327</v>
      </c>
      <c r="C9" s="27">
        <v>2228.2199999999998</v>
      </c>
      <c r="D9" s="27">
        <v>975</v>
      </c>
      <c r="E9" s="27">
        <f>1300+460</f>
        <v>1760</v>
      </c>
      <c r="F9" s="27"/>
      <c r="G9" s="124">
        <f>1300+480</f>
        <v>1780</v>
      </c>
      <c r="H9" s="105">
        <f t="shared" ref="H9:H11" si="0">C9</f>
        <v>2228.2199999999998</v>
      </c>
      <c r="I9" s="105">
        <f t="shared" ref="I9:I11" si="1">C9</f>
        <v>2228.2199999999998</v>
      </c>
      <c r="J9" s="105">
        <v>1300</v>
      </c>
      <c r="K9" s="47" t="s">
        <v>110</v>
      </c>
      <c r="L9"/>
      <c r="M9"/>
      <c r="N9"/>
      <c r="O9"/>
      <c r="P9"/>
      <c r="Q9"/>
      <c r="R9"/>
      <c r="S9"/>
      <c r="T9"/>
    </row>
    <row r="10" spans="1:20" x14ac:dyDescent="0.35">
      <c r="A10" s="11" t="s">
        <v>26</v>
      </c>
      <c r="B10" s="86">
        <v>2543</v>
      </c>
      <c r="C10" s="28">
        <v>1</v>
      </c>
      <c r="D10" s="28">
        <v>220</v>
      </c>
      <c r="E10" s="28">
        <v>220</v>
      </c>
      <c r="F10" s="28"/>
      <c r="G10" s="102">
        <v>1</v>
      </c>
      <c r="H10" s="105">
        <f t="shared" si="0"/>
        <v>1</v>
      </c>
      <c r="I10" s="105">
        <f t="shared" si="1"/>
        <v>1</v>
      </c>
      <c r="J10" s="106">
        <v>2</v>
      </c>
      <c r="K10" s="11"/>
      <c r="L10"/>
      <c r="M10"/>
      <c r="N10"/>
      <c r="O10"/>
      <c r="P10"/>
      <c r="Q10"/>
      <c r="R10"/>
      <c r="S10"/>
      <c r="T10"/>
    </row>
    <row r="11" spans="1:20" x14ac:dyDescent="0.35">
      <c r="A11" s="11" t="s">
        <v>50</v>
      </c>
      <c r="B11" s="86">
        <v>233.8</v>
      </c>
      <c r="C11" s="28">
        <v>0</v>
      </c>
      <c r="D11" s="28">
        <v>605</v>
      </c>
      <c r="E11" s="28">
        <v>605</v>
      </c>
      <c r="F11" s="28"/>
      <c r="G11" s="102">
        <v>0</v>
      </c>
      <c r="H11" s="105">
        <f t="shared" si="0"/>
        <v>0</v>
      </c>
      <c r="I11" s="105">
        <f t="shared" si="1"/>
        <v>0</v>
      </c>
      <c r="J11" s="106">
        <v>2</v>
      </c>
      <c r="K11" s="11"/>
      <c r="L11"/>
      <c r="M11"/>
      <c r="N11"/>
      <c r="O11"/>
      <c r="P11"/>
      <c r="Q11"/>
      <c r="R11"/>
      <c r="S11"/>
      <c r="T11"/>
    </row>
    <row r="12" spans="1:20" x14ac:dyDescent="0.35">
      <c r="A12" s="11" t="s">
        <v>51</v>
      </c>
      <c r="B12" s="86">
        <v>2</v>
      </c>
      <c r="C12" s="28">
        <v>1</v>
      </c>
      <c r="D12" s="28">
        <v>0</v>
      </c>
      <c r="E12" s="28">
        <v>1</v>
      </c>
      <c r="F12" s="28"/>
      <c r="G12" s="102">
        <v>1</v>
      </c>
      <c r="H12" s="105">
        <v>1</v>
      </c>
      <c r="I12" s="105">
        <v>1</v>
      </c>
      <c r="J12" s="106">
        <v>1</v>
      </c>
      <c r="K12" s="11"/>
      <c r="L12"/>
      <c r="M12"/>
      <c r="N12"/>
      <c r="O12"/>
      <c r="P12"/>
      <c r="Q12"/>
      <c r="R12"/>
      <c r="S12"/>
      <c r="T12"/>
    </row>
    <row r="13" spans="1:20" x14ac:dyDescent="0.35">
      <c r="A13" s="11" t="s">
        <v>129</v>
      </c>
      <c r="B13" s="86"/>
      <c r="C13" s="28">
        <v>0</v>
      </c>
      <c r="D13" s="28">
        <v>1</v>
      </c>
      <c r="E13" s="28">
        <v>1</v>
      </c>
      <c r="F13" s="28"/>
      <c r="G13" s="102">
        <v>1</v>
      </c>
      <c r="H13" s="105"/>
      <c r="I13" s="105"/>
      <c r="J13" s="106"/>
      <c r="K13" s="11"/>
      <c r="L13"/>
      <c r="M13"/>
      <c r="N13"/>
      <c r="O13"/>
      <c r="P13"/>
      <c r="Q13"/>
      <c r="R13"/>
      <c r="S13"/>
      <c r="T13"/>
    </row>
    <row r="14" spans="1:20" x14ac:dyDescent="0.35">
      <c r="A14" s="11" t="s">
        <v>112</v>
      </c>
      <c r="B14" s="86">
        <v>0</v>
      </c>
      <c r="C14" s="28">
        <v>400</v>
      </c>
      <c r="D14" s="28">
        <v>0</v>
      </c>
      <c r="E14" s="28">
        <v>400</v>
      </c>
      <c r="F14" s="28"/>
      <c r="G14" s="102">
        <v>400</v>
      </c>
      <c r="H14" s="105">
        <f>H35/2</f>
        <v>447.2</v>
      </c>
      <c r="I14" s="105">
        <f>I35/2</f>
        <v>465.08799999999997</v>
      </c>
      <c r="J14" s="106">
        <f>J35/2</f>
        <v>483.69151999999997</v>
      </c>
      <c r="K14" s="11" t="s">
        <v>113</v>
      </c>
      <c r="L14"/>
      <c r="M14"/>
      <c r="N14"/>
      <c r="O14"/>
      <c r="P14"/>
      <c r="Q14"/>
      <c r="R14"/>
      <c r="S14"/>
      <c r="T14"/>
    </row>
    <row r="15" spans="1:20" x14ac:dyDescent="0.35">
      <c r="A15" s="11" t="s">
        <v>52</v>
      </c>
      <c r="B15" s="86">
        <v>0</v>
      </c>
      <c r="C15" s="28">
        <v>1210</v>
      </c>
      <c r="D15" s="28">
        <v>0</v>
      </c>
      <c r="E15" s="28">
        <v>250</v>
      </c>
      <c r="F15" s="28"/>
      <c r="G15" s="102">
        <v>0</v>
      </c>
      <c r="H15" s="106">
        <v>1100</v>
      </c>
      <c r="I15" s="106">
        <v>1100</v>
      </c>
      <c r="J15" s="106">
        <v>1100</v>
      </c>
      <c r="K15" s="49" t="s">
        <v>142</v>
      </c>
      <c r="L15"/>
      <c r="M15"/>
      <c r="N15"/>
      <c r="O15"/>
      <c r="P15"/>
      <c r="Q15"/>
      <c r="R15"/>
      <c r="S15"/>
      <c r="T15"/>
    </row>
    <row r="16" spans="1:20" x14ac:dyDescent="0.35">
      <c r="A16" s="11" t="s">
        <v>4</v>
      </c>
      <c r="B16" s="86">
        <v>0</v>
      </c>
      <c r="C16" s="28">
        <v>0</v>
      </c>
      <c r="D16" s="28">
        <v>150</v>
      </c>
      <c r="E16" s="28">
        <v>150</v>
      </c>
      <c r="F16" s="28"/>
      <c r="G16" s="102">
        <v>0</v>
      </c>
      <c r="H16" s="106">
        <v>0</v>
      </c>
      <c r="I16" s="106">
        <v>0</v>
      </c>
      <c r="J16" s="106">
        <v>0</v>
      </c>
      <c r="K16" s="73"/>
      <c r="L16"/>
      <c r="M16"/>
      <c r="N16"/>
      <c r="O16"/>
      <c r="P16"/>
      <c r="Q16"/>
      <c r="R16"/>
      <c r="S16"/>
      <c r="T16"/>
    </row>
    <row r="17" spans="1:20" x14ac:dyDescent="0.35">
      <c r="A17" s="19" t="s">
        <v>5</v>
      </c>
      <c r="B17" s="119">
        <f>SUM(B8:B16)</f>
        <v>4106.55</v>
      </c>
      <c r="C17" s="103">
        <f>SUM(C8:C15)</f>
        <v>3840.22</v>
      </c>
      <c r="D17" s="29">
        <f>SUM(D8:D16)</f>
        <v>1953.55</v>
      </c>
      <c r="E17" s="29">
        <f>SUM(E8:E16)</f>
        <v>3387</v>
      </c>
      <c r="F17" s="29"/>
      <c r="G17" s="103">
        <f>SUM(G8:G16)</f>
        <v>2183</v>
      </c>
      <c r="H17" s="29">
        <f>SUM(H8:H15)</f>
        <v>3777.4199999999996</v>
      </c>
      <c r="I17" s="29">
        <f>SUM(I8:I15)</f>
        <v>3795.308</v>
      </c>
      <c r="J17" s="29">
        <f>SUM(J8:J15)</f>
        <v>2888.6915199999999</v>
      </c>
      <c r="K17" s="19"/>
      <c r="L17"/>
      <c r="M17"/>
      <c r="N17"/>
      <c r="O17"/>
      <c r="P17"/>
      <c r="Q17"/>
      <c r="R17"/>
      <c r="S17"/>
      <c r="T17"/>
    </row>
    <row r="18" spans="1:20" x14ac:dyDescent="0.35">
      <c r="C18" s="30"/>
      <c r="D18" s="30"/>
      <c r="E18" s="30"/>
      <c r="F18" s="30"/>
      <c r="G18" s="57"/>
      <c r="H18" s="30"/>
      <c r="I18" s="30"/>
      <c r="J18" s="30"/>
      <c r="K18" s="48"/>
      <c r="L18"/>
      <c r="M18"/>
      <c r="N18"/>
      <c r="O18"/>
      <c r="P18"/>
      <c r="Q18"/>
      <c r="R18"/>
      <c r="S18"/>
      <c r="T18"/>
    </row>
    <row r="19" spans="1:20" x14ac:dyDescent="0.35">
      <c r="A19" s="19" t="s">
        <v>6</v>
      </c>
      <c r="B19" s="19"/>
      <c r="C19" s="31"/>
      <c r="D19" s="31"/>
      <c r="E19" s="31"/>
      <c r="F19" s="31"/>
      <c r="G19" s="58"/>
      <c r="H19" s="31"/>
      <c r="I19" s="31"/>
      <c r="J19" s="31"/>
      <c r="K19" s="19"/>
      <c r="L19"/>
      <c r="M19"/>
      <c r="N19"/>
      <c r="O19"/>
      <c r="P19"/>
      <c r="Q19"/>
      <c r="R19"/>
      <c r="S19"/>
      <c r="T19"/>
    </row>
    <row r="20" spans="1:20" x14ac:dyDescent="0.35">
      <c r="A20" s="19" t="s">
        <v>64</v>
      </c>
      <c r="B20" s="19"/>
      <c r="C20" s="33"/>
      <c r="D20" s="33"/>
      <c r="E20" s="33"/>
      <c r="F20" s="33"/>
      <c r="G20" s="59"/>
      <c r="H20" s="33"/>
      <c r="I20" s="33"/>
      <c r="J20" s="33"/>
      <c r="K20" s="11"/>
      <c r="L20"/>
      <c r="M20"/>
      <c r="N20"/>
      <c r="O20"/>
      <c r="P20"/>
      <c r="Q20"/>
      <c r="R20"/>
      <c r="S20"/>
      <c r="T20"/>
    </row>
    <row r="21" spans="1:20" hidden="1" x14ac:dyDescent="0.35">
      <c r="A21" s="11" t="s">
        <v>7</v>
      </c>
      <c r="B21" s="11"/>
      <c r="C21" s="34">
        <v>0</v>
      </c>
      <c r="D21" s="34">
        <v>0</v>
      </c>
      <c r="E21" s="34"/>
      <c r="F21" s="34"/>
      <c r="G21" s="77"/>
      <c r="H21" s="35">
        <f>C21+(C21*0.03)</f>
        <v>0</v>
      </c>
      <c r="I21" s="35">
        <f>H21+(H21*0.03)</f>
        <v>0</v>
      </c>
      <c r="J21" s="35">
        <f>I21+(I21*0.03)</f>
        <v>0</v>
      </c>
      <c r="K21" s="47" t="s">
        <v>53</v>
      </c>
      <c r="L21"/>
      <c r="M21"/>
      <c r="N21"/>
      <c r="O21"/>
      <c r="P21"/>
      <c r="Q21"/>
      <c r="R21"/>
      <c r="S21"/>
      <c r="T21"/>
    </row>
    <row r="22" spans="1:20" x14ac:dyDescent="0.35">
      <c r="A22" s="11" t="s">
        <v>12</v>
      </c>
      <c r="B22" s="86">
        <v>13712.4</v>
      </c>
      <c r="C22" s="34">
        <v>14502</v>
      </c>
      <c r="D22" s="34">
        <v>9753.15</v>
      </c>
      <c r="E22" s="34">
        <v>14859</v>
      </c>
      <c r="F22" s="52"/>
      <c r="G22" s="102">
        <f>14859*1.05</f>
        <v>15601.95</v>
      </c>
      <c r="H22" s="107">
        <f>G22+(G22*0.04)</f>
        <v>16226.028</v>
      </c>
      <c r="I22" s="107">
        <f>H22+(H22*0.04)</f>
        <v>16875.06912</v>
      </c>
      <c r="J22" s="107">
        <f>I22+(I22*0.04)</f>
        <v>17550.0718848</v>
      </c>
      <c r="K22" s="47" t="s">
        <v>150</v>
      </c>
      <c r="L22"/>
      <c r="M22"/>
      <c r="N22"/>
      <c r="O22"/>
      <c r="P22"/>
      <c r="Q22"/>
      <c r="R22" s="1"/>
      <c r="S22"/>
      <c r="T22"/>
    </row>
    <row r="23" spans="1:20" x14ac:dyDescent="0.35">
      <c r="A23" s="67" t="s">
        <v>13</v>
      </c>
      <c r="B23" s="88">
        <v>662.3</v>
      </c>
      <c r="C23" s="34">
        <v>750</v>
      </c>
      <c r="D23" s="34">
        <v>509.11</v>
      </c>
      <c r="E23" s="34">
        <v>750</v>
      </c>
      <c r="F23" s="52"/>
      <c r="G23" s="102">
        <v>850</v>
      </c>
      <c r="H23" s="107">
        <f t="shared" ref="H23:H32" si="2">G23+(G23*0.04)</f>
        <v>884</v>
      </c>
      <c r="I23" s="107">
        <f t="shared" ref="I23:J32" si="3">H23+(H23*0.04)</f>
        <v>919.36</v>
      </c>
      <c r="J23" s="107">
        <f t="shared" si="3"/>
        <v>956.13440000000003</v>
      </c>
      <c r="K23" s="84"/>
      <c r="L23"/>
      <c r="M23"/>
      <c r="N23"/>
      <c r="O23"/>
      <c r="P23"/>
      <c r="Q23"/>
      <c r="R23"/>
      <c r="S23"/>
      <c r="T23"/>
    </row>
    <row r="24" spans="1:20" x14ac:dyDescent="0.35">
      <c r="A24" s="11" t="s">
        <v>14</v>
      </c>
      <c r="B24" s="86">
        <v>2975.6</v>
      </c>
      <c r="C24" s="34">
        <v>3174</v>
      </c>
      <c r="D24" s="34">
        <v>2116.46</v>
      </c>
      <c r="E24" s="34">
        <f>E22*0.217</f>
        <v>3224.4029999999998</v>
      </c>
      <c r="F24" s="62"/>
      <c r="G24" s="125">
        <f>G22*0.217</f>
        <v>3385.6231500000004</v>
      </c>
      <c r="H24" s="107">
        <f t="shared" si="2"/>
        <v>3521.0480760000005</v>
      </c>
      <c r="I24" s="107">
        <f t="shared" si="3"/>
        <v>3661.8899990400005</v>
      </c>
      <c r="J24" s="107">
        <f t="shared" si="3"/>
        <v>3808.3655990016005</v>
      </c>
      <c r="K24" s="49"/>
      <c r="L24"/>
      <c r="M24"/>
      <c r="N24"/>
      <c r="O24"/>
      <c r="P24"/>
      <c r="Q24"/>
      <c r="R24"/>
      <c r="S24"/>
      <c r="T24"/>
    </row>
    <row r="25" spans="1:20" x14ac:dyDescent="0.35">
      <c r="A25" s="11" t="s">
        <v>15</v>
      </c>
      <c r="B25" s="86">
        <v>400.21</v>
      </c>
      <c r="C25" s="34">
        <v>500</v>
      </c>
      <c r="D25" s="34">
        <v>260.48</v>
      </c>
      <c r="E25" s="34">
        <v>500</v>
      </c>
      <c r="F25" s="52"/>
      <c r="G25" s="102">
        <v>600</v>
      </c>
      <c r="H25" s="107">
        <f t="shared" si="2"/>
        <v>624</v>
      </c>
      <c r="I25" s="107">
        <f t="shared" si="3"/>
        <v>648.96</v>
      </c>
      <c r="J25" s="107">
        <f t="shared" si="3"/>
        <v>674.91840000000002</v>
      </c>
      <c r="K25" s="47"/>
      <c r="L25"/>
      <c r="M25"/>
      <c r="N25"/>
      <c r="O25"/>
      <c r="P25"/>
      <c r="Q25"/>
      <c r="R25" s="1"/>
      <c r="S25"/>
      <c r="T25"/>
    </row>
    <row r="26" spans="1:20" x14ac:dyDescent="0.35">
      <c r="A26" s="11" t="s">
        <v>34</v>
      </c>
      <c r="B26" s="86">
        <v>143.24</v>
      </c>
      <c r="C26" s="34">
        <v>147</v>
      </c>
      <c r="D26" s="34">
        <v>135.99</v>
      </c>
      <c r="E26" s="34">
        <v>135.99</v>
      </c>
      <c r="F26" s="52"/>
      <c r="G26" s="102">
        <v>160</v>
      </c>
      <c r="H26" s="107">
        <f t="shared" si="2"/>
        <v>166.4</v>
      </c>
      <c r="I26" s="107">
        <f t="shared" si="3"/>
        <v>173.05600000000001</v>
      </c>
      <c r="J26" s="107">
        <f t="shared" si="3"/>
        <v>179.97824</v>
      </c>
      <c r="K26" s="11" t="s">
        <v>68</v>
      </c>
      <c r="L26"/>
      <c r="M26"/>
      <c r="N26"/>
      <c r="O26"/>
      <c r="P26"/>
      <c r="Q26"/>
      <c r="R26" s="1"/>
      <c r="S26"/>
      <c r="T26"/>
    </row>
    <row r="27" spans="1:20" x14ac:dyDescent="0.35">
      <c r="A27" s="11" t="s">
        <v>16</v>
      </c>
      <c r="B27" s="86">
        <v>4968.03</v>
      </c>
      <c r="C27" s="34">
        <v>6000</v>
      </c>
      <c r="D27" s="34">
        <v>5268.75</v>
      </c>
      <c r="E27" s="34">
        <v>5268.75</v>
      </c>
      <c r="F27" s="52"/>
      <c r="G27" s="102">
        <v>5300</v>
      </c>
      <c r="H27" s="107">
        <v>5300</v>
      </c>
      <c r="I27" s="107">
        <v>6000</v>
      </c>
      <c r="J27" s="107">
        <f t="shared" si="3"/>
        <v>6240</v>
      </c>
      <c r="K27" s="11"/>
      <c r="L27"/>
      <c r="M27"/>
      <c r="N27"/>
      <c r="O27"/>
      <c r="P27"/>
      <c r="Q27"/>
      <c r="R27"/>
      <c r="S27"/>
      <c r="T27"/>
    </row>
    <row r="28" spans="1:20" x14ac:dyDescent="0.35">
      <c r="A28" s="11" t="s">
        <v>84</v>
      </c>
      <c r="B28" s="86">
        <v>235.32</v>
      </c>
      <c r="C28" s="34">
        <v>450</v>
      </c>
      <c r="D28" s="34">
        <v>233.72</v>
      </c>
      <c r="E28" s="34">
        <v>450</v>
      </c>
      <c r="F28" s="52"/>
      <c r="G28" s="102">
        <v>450</v>
      </c>
      <c r="H28" s="107">
        <f t="shared" si="2"/>
        <v>468</v>
      </c>
      <c r="I28" s="107">
        <f t="shared" si="3"/>
        <v>486.72</v>
      </c>
      <c r="J28" s="107">
        <f t="shared" si="3"/>
        <v>506.18880000000001</v>
      </c>
      <c r="K28" s="47"/>
      <c r="L28"/>
      <c r="M28"/>
      <c r="N28"/>
      <c r="O28"/>
      <c r="P28"/>
      <c r="Q28"/>
      <c r="R28"/>
      <c r="S28"/>
      <c r="T28"/>
    </row>
    <row r="29" spans="1:20" x14ac:dyDescent="0.35">
      <c r="A29" s="11" t="s">
        <v>109</v>
      </c>
      <c r="B29" s="86">
        <v>176.16</v>
      </c>
      <c r="C29" s="34">
        <v>18</v>
      </c>
      <c r="D29" s="34">
        <v>134.32</v>
      </c>
      <c r="E29" s="34">
        <v>220</v>
      </c>
      <c r="F29" s="52"/>
      <c r="G29" s="102">
        <v>36</v>
      </c>
      <c r="H29" s="107">
        <f t="shared" si="2"/>
        <v>37.44</v>
      </c>
      <c r="I29" s="107">
        <f t="shared" si="3"/>
        <v>38.937599999999996</v>
      </c>
      <c r="J29" s="107">
        <f t="shared" si="3"/>
        <v>40.495103999999998</v>
      </c>
      <c r="K29" s="47"/>
      <c r="L29"/>
      <c r="M29"/>
      <c r="N29"/>
      <c r="O29"/>
      <c r="P29"/>
      <c r="Q29"/>
      <c r="R29"/>
      <c r="S29"/>
      <c r="T29"/>
    </row>
    <row r="30" spans="1:20" s="72" customFormat="1" x14ac:dyDescent="0.35">
      <c r="A30" s="67" t="s">
        <v>18</v>
      </c>
      <c r="B30" s="88">
        <v>565</v>
      </c>
      <c r="C30" s="68">
        <v>1200</v>
      </c>
      <c r="D30" s="68">
        <v>755</v>
      </c>
      <c r="E30" s="68">
        <v>1200</v>
      </c>
      <c r="F30" s="69"/>
      <c r="G30" s="104">
        <v>1500</v>
      </c>
      <c r="H30" s="107">
        <f t="shared" si="2"/>
        <v>1560</v>
      </c>
      <c r="I30" s="107">
        <f t="shared" si="3"/>
        <v>1622.4</v>
      </c>
      <c r="J30" s="107">
        <f t="shared" si="3"/>
        <v>1687.296</v>
      </c>
      <c r="K30" s="74" t="s">
        <v>141</v>
      </c>
    </row>
    <row r="31" spans="1:20" x14ac:dyDescent="0.35">
      <c r="A31" s="11" t="s">
        <v>94</v>
      </c>
      <c r="B31" s="86">
        <v>0</v>
      </c>
      <c r="C31" s="34">
        <v>75</v>
      </c>
      <c r="D31" s="34">
        <v>0</v>
      </c>
      <c r="E31" s="34">
        <v>75</v>
      </c>
      <c r="F31" s="52"/>
      <c r="G31" s="102">
        <v>75</v>
      </c>
      <c r="H31" s="107">
        <f t="shared" si="2"/>
        <v>78</v>
      </c>
      <c r="I31" s="107">
        <f t="shared" si="3"/>
        <v>81.12</v>
      </c>
      <c r="J31" s="107">
        <f t="shared" si="3"/>
        <v>84.364800000000002</v>
      </c>
      <c r="K31" s="11"/>
      <c r="L31"/>
      <c r="M31"/>
      <c r="N31"/>
      <c r="O31"/>
      <c r="P31"/>
      <c r="Q31"/>
      <c r="R31" s="1"/>
      <c r="S31"/>
      <c r="T31"/>
    </row>
    <row r="32" spans="1:20" x14ac:dyDescent="0.35">
      <c r="A32" s="11" t="s">
        <v>20</v>
      </c>
      <c r="B32" s="86">
        <v>158.47999999999999</v>
      </c>
      <c r="C32" s="34">
        <v>185</v>
      </c>
      <c r="D32" s="34">
        <v>0</v>
      </c>
      <c r="E32" s="34">
        <v>185</v>
      </c>
      <c r="F32" s="52"/>
      <c r="G32" s="102">
        <v>200</v>
      </c>
      <c r="H32" s="107">
        <f t="shared" si="2"/>
        <v>208</v>
      </c>
      <c r="I32" s="107">
        <f t="shared" si="3"/>
        <v>216.32</v>
      </c>
      <c r="J32" s="107">
        <f t="shared" si="3"/>
        <v>224.97280000000001</v>
      </c>
      <c r="K32" s="11"/>
      <c r="L32"/>
      <c r="M32"/>
      <c r="N32"/>
      <c r="O32"/>
      <c r="P32"/>
      <c r="Q32"/>
      <c r="R32" s="1"/>
      <c r="S32"/>
      <c r="T32"/>
    </row>
    <row r="33" spans="1:20" x14ac:dyDescent="0.35">
      <c r="A33" s="19" t="s">
        <v>28</v>
      </c>
      <c r="B33" s="19"/>
      <c r="C33" s="32"/>
      <c r="D33" s="32"/>
      <c r="E33" s="32"/>
      <c r="F33" s="32"/>
      <c r="G33" s="60"/>
      <c r="H33" s="32"/>
      <c r="I33" s="32"/>
      <c r="J33" s="32"/>
      <c r="K33" s="11"/>
      <c r="L33"/>
      <c r="M33"/>
      <c r="N33"/>
      <c r="O33"/>
      <c r="P33"/>
      <c r="Q33"/>
      <c r="R33" s="1"/>
      <c r="S33"/>
      <c r="T33"/>
    </row>
    <row r="34" spans="1:20" ht="17.25" customHeight="1" x14ac:dyDescent="0.35">
      <c r="A34" s="11" t="s">
        <v>8</v>
      </c>
      <c r="B34" s="86">
        <v>99.16</v>
      </c>
      <c r="C34" s="34">
        <v>210</v>
      </c>
      <c r="D34" s="34">
        <v>108.13</v>
      </c>
      <c r="E34" s="34">
        <v>210</v>
      </c>
      <c r="F34" s="52"/>
      <c r="G34" s="102">
        <v>250</v>
      </c>
      <c r="H34" s="107">
        <f>G34+(G34*0.04)</f>
        <v>260</v>
      </c>
      <c r="I34" s="107">
        <f>H34+(H34*0.04)</f>
        <v>270.39999999999998</v>
      </c>
      <c r="J34" s="107">
        <f>I34+(I34*0.04)</f>
        <v>281.21599999999995</v>
      </c>
      <c r="K34" s="47"/>
      <c r="L34"/>
      <c r="M34"/>
      <c r="N34"/>
      <c r="O34"/>
      <c r="P34"/>
      <c r="Q34"/>
      <c r="R34" s="1"/>
      <c r="S34"/>
      <c r="T34"/>
    </row>
    <row r="35" spans="1:20" x14ac:dyDescent="0.35">
      <c r="A35" s="11" t="s">
        <v>35</v>
      </c>
      <c r="B35" s="86">
        <v>759.2</v>
      </c>
      <c r="C35" s="34">
        <v>800</v>
      </c>
      <c r="D35" s="34">
        <v>832</v>
      </c>
      <c r="E35" s="34">
        <v>832</v>
      </c>
      <c r="F35" s="52"/>
      <c r="G35" s="102">
        <v>860</v>
      </c>
      <c r="H35" s="107">
        <f t="shared" ref="H35:H49" si="4">G35+(G35*0.04)</f>
        <v>894.4</v>
      </c>
      <c r="I35" s="107">
        <f t="shared" ref="I35:J49" si="5">H35+(H35*0.04)</f>
        <v>930.17599999999993</v>
      </c>
      <c r="J35" s="107">
        <f t="shared" si="5"/>
        <v>967.38303999999994</v>
      </c>
      <c r="K35" s="11" t="s">
        <v>111</v>
      </c>
      <c r="L35"/>
      <c r="M35"/>
      <c r="N35"/>
      <c r="O35"/>
      <c r="P35"/>
      <c r="Q35"/>
      <c r="R35"/>
      <c r="S35"/>
      <c r="T35"/>
    </row>
    <row r="36" spans="1:20" x14ac:dyDescent="0.35">
      <c r="A36" s="11" t="s">
        <v>36</v>
      </c>
      <c r="B36" s="86">
        <v>83.44</v>
      </c>
      <c r="C36" s="34">
        <v>0</v>
      </c>
      <c r="D36" s="28">
        <v>0</v>
      </c>
      <c r="E36" s="34">
        <v>0</v>
      </c>
      <c r="F36" s="52"/>
      <c r="G36" s="102">
        <v>0</v>
      </c>
      <c r="H36" s="107">
        <f t="shared" si="4"/>
        <v>0</v>
      </c>
      <c r="I36" s="107">
        <f t="shared" si="5"/>
        <v>0</v>
      </c>
      <c r="J36" s="107">
        <f t="shared" si="5"/>
        <v>0</v>
      </c>
      <c r="K36" s="11" t="s">
        <v>140</v>
      </c>
      <c r="L36"/>
      <c r="M36"/>
      <c r="N36"/>
      <c r="O36"/>
      <c r="P36"/>
      <c r="Q36"/>
      <c r="R36"/>
      <c r="S36"/>
      <c r="T36"/>
    </row>
    <row r="37" spans="1:20" x14ac:dyDescent="0.35">
      <c r="A37" s="11" t="s">
        <v>126</v>
      </c>
      <c r="B37" s="86">
        <v>0</v>
      </c>
      <c r="C37" s="34">
        <v>435.24</v>
      </c>
      <c r="D37" s="34">
        <v>301.06</v>
      </c>
      <c r="E37" s="34">
        <v>520</v>
      </c>
      <c r="F37" s="52"/>
      <c r="G37" s="102">
        <v>550</v>
      </c>
      <c r="H37" s="107">
        <f t="shared" si="4"/>
        <v>572</v>
      </c>
      <c r="I37" s="107">
        <f t="shared" si="5"/>
        <v>594.88</v>
      </c>
      <c r="J37" s="107">
        <f t="shared" si="5"/>
        <v>618.67520000000002</v>
      </c>
      <c r="K37" s="11"/>
      <c r="L37"/>
      <c r="M37"/>
      <c r="N37"/>
      <c r="O37"/>
      <c r="P37"/>
      <c r="Q37"/>
      <c r="R37"/>
      <c r="S37"/>
      <c r="T37"/>
    </row>
    <row r="38" spans="1:20" x14ac:dyDescent="0.35">
      <c r="A38" s="11" t="s">
        <v>123</v>
      </c>
      <c r="B38" s="86">
        <v>161</v>
      </c>
      <c r="C38" s="34">
        <v>180</v>
      </c>
      <c r="D38" s="34">
        <v>171</v>
      </c>
      <c r="E38" s="34">
        <v>171</v>
      </c>
      <c r="F38" s="52"/>
      <c r="G38" s="102">
        <v>185</v>
      </c>
      <c r="H38" s="107">
        <f t="shared" si="4"/>
        <v>192.4</v>
      </c>
      <c r="I38" s="107">
        <f t="shared" si="5"/>
        <v>200.096</v>
      </c>
      <c r="J38" s="107">
        <f t="shared" si="5"/>
        <v>208.09984</v>
      </c>
      <c r="K38" s="47" t="s">
        <v>38</v>
      </c>
      <c r="L38"/>
      <c r="M38"/>
      <c r="N38"/>
      <c r="O38"/>
      <c r="P38"/>
      <c r="Q38"/>
      <c r="R38" s="1"/>
      <c r="S38"/>
      <c r="T38"/>
    </row>
    <row r="39" spans="1:20" ht="15.75" hidden="1" customHeight="1" x14ac:dyDescent="0.35">
      <c r="A39" s="11" t="s">
        <v>9</v>
      </c>
      <c r="B39" s="86"/>
      <c r="C39" s="34">
        <v>0</v>
      </c>
      <c r="D39" s="34"/>
      <c r="E39" s="34"/>
      <c r="F39" s="52"/>
      <c r="G39" s="102"/>
      <c r="H39" s="107">
        <f t="shared" si="4"/>
        <v>0</v>
      </c>
      <c r="I39" s="107">
        <f t="shared" si="5"/>
        <v>0</v>
      </c>
      <c r="J39" s="107">
        <f t="shared" si="5"/>
        <v>0</v>
      </c>
      <c r="K39" s="82" t="s">
        <v>39</v>
      </c>
      <c r="L39"/>
      <c r="M39"/>
      <c r="N39"/>
      <c r="O39"/>
      <c r="P39"/>
      <c r="Q39"/>
      <c r="R39" s="1"/>
      <c r="S39"/>
      <c r="T39"/>
    </row>
    <row r="40" spans="1:20" x14ac:dyDescent="0.35">
      <c r="A40" s="11" t="s">
        <v>70</v>
      </c>
      <c r="B40" s="86">
        <v>1898.8</v>
      </c>
      <c r="C40" s="34">
        <v>3613.54</v>
      </c>
      <c r="D40" s="34">
        <v>2751.99</v>
      </c>
      <c r="E40" s="34">
        <v>3613.54</v>
      </c>
      <c r="F40" s="52"/>
      <c r="G40" s="102">
        <v>3615.54</v>
      </c>
      <c r="H40" s="107">
        <v>3794.06</v>
      </c>
      <c r="I40" s="107">
        <f t="shared" si="5"/>
        <v>3945.8224</v>
      </c>
      <c r="J40" s="107">
        <f t="shared" si="5"/>
        <v>4103.6552959999999</v>
      </c>
      <c r="K40" s="47" t="s">
        <v>69</v>
      </c>
      <c r="L40"/>
      <c r="M40"/>
      <c r="N40"/>
      <c r="O40"/>
      <c r="P40"/>
      <c r="Q40"/>
      <c r="R40" s="1"/>
      <c r="S40"/>
      <c r="T40"/>
    </row>
    <row r="41" spans="1:20" x14ac:dyDescent="0.35">
      <c r="A41" s="11" t="s">
        <v>10</v>
      </c>
      <c r="B41" s="86">
        <v>0</v>
      </c>
      <c r="C41" s="34">
        <v>0</v>
      </c>
      <c r="D41" s="34">
        <v>0</v>
      </c>
      <c r="E41" s="34">
        <v>0</v>
      </c>
      <c r="F41" s="52"/>
      <c r="G41" s="102">
        <v>0</v>
      </c>
      <c r="H41" s="107">
        <f t="shared" si="4"/>
        <v>0</v>
      </c>
      <c r="I41" s="107">
        <f t="shared" si="5"/>
        <v>0</v>
      </c>
      <c r="J41" s="107">
        <f t="shared" si="5"/>
        <v>0</v>
      </c>
      <c r="K41" s="53"/>
      <c r="L41"/>
      <c r="M41"/>
      <c r="N41"/>
      <c r="O41"/>
      <c r="P41"/>
      <c r="Q41"/>
      <c r="R41"/>
      <c r="S41"/>
      <c r="T41"/>
    </row>
    <row r="42" spans="1:20" ht="18" hidden="1" customHeight="1" x14ac:dyDescent="0.35">
      <c r="A42" s="11" t="s">
        <v>11</v>
      </c>
      <c r="B42" s="86"/>
      <c r="C42" s="34">
        <v>0</v>
      </c>
      <c r="D42" s="34"/>
      <c r="E42" s="34"/>
      <c r="F42" s="34"/>
      <c r="G42" s="102"/>
      <c r="H42" s="107">
        <f t="shared" si="4"/>
        <v>0</v>
      </c>
      <c r="I42" s="107">
        <f t="shared" si="5"/>
        <v>0</v>
      </c>
      <c r="J42" s="107">
        <f t="shared" si="5"/>
        <v>0</v>
      </c>
      <c r="K42" s="83" t="s">
        <v>39</v>
      </c>
      <c r="L42"/>
      <c r="M42"/>
      <c r="N42"/>
      <c r="O42"/>
      <c r="P42"/>
      <c r="Q42"/>
      <c r="R42" s="1"/>
      <c r="S42"/>
      <c r="T42"/>
    </row>
    <row r="43" spans="1:20" x14ac:dyDescent="0.35">
      <c r="A43" s="11" t="s">
        <v>130</v>
      </c>
      <c r="B43" s="86">
        <v>0</v>
      </c>
      <c r="C43" s="34">
        <v>2400</v>
      </c>
      <c r="D43" s="34">
        <v>0</v>
      </c>
      <c r="E43" s="34">
        <v>2400</v>
      </c>
      <c r="F43" s="34"/>
      <c r="G43" s="129">
        <v>5000</v>
      </c>
      <c r="H43" s="107"/>
      <c r="I43" s="107"/>
      <c r="J43" s="107"/>
      <c r="K43" s="50"/>
      <c r="L43"/>
      <c r="M43"/>
      <c r="N43"/>
      <c r="O43"/>
      <c r="P43"/>
      <c r="Q43"/>
      <c r="R43" s="1"/>
      <c r="S43"/>
      <c r="T43"/>
    </row>
    <row r="44" spans="1:20" x14ac:dyDescent="0.35">
      <c r="A44" s="11" t="s">
        <v>19</v>
      </c>
      <c r="B44" s="86">
        <v>90</v>
      </c>
      <c r="C44" s="34">
        <v>55</v>
      </c>
      <c r="D44" s="34">
        <v>0</v>
      </c>
      <c r="E44" s="34">
        <v>55</v>
      </c>
      <c r="F44" s="52"/>
      <c r="G44" s="102">
        <v>55</v>
      </c>
      <c r="H44" s="107">
        <f t="shared" si="4"/>
        <v>57.2</v>
      </c>
      <c r="I44" s="107">
        <f t="shared" si="5"/>
        <v>59.488</v>
      </c>
      <c r="J44" s="107">
        <f t="shared" si="5"/>
        <v>61.867519999999999</v>
      </c>
      <c r="K44" s="49"/>
      <c r="L44"/>
      <c r="M44"/>
      <c r="N44"/>
      <c r="O44"/>
      <c r="P44"/>
      <c r="Q44"/>
      <c r="R44"/>
      <c r="S44"/>
      <c r="T44"/>
    </row>
    <row r="45" spans="1:20" x14ac:dyDescent="0.35">
      <c r="A45" s="67" t="s">
        <v>93</v>
      </c>
      <c r="B45" s="88">
        <f>8000+8414.69</f>
        <v>16414.690000000002</v>
      </c>
      <c r="C45" s="34">
        <v>8000</v>
      </c>
      <c r="D45" s="34">
        <v>1037.99</v>
      </c>
      <c r="E45" s="34">
        <v>8000</v>
      </c>
      <c r="F45" s="34"/>
      <c r="G45" s="129">
        <v>8000</v>
      </c>
      <c r="H45" s="107">
        <f t="shared" si="4"/>
        <v>8320</v>
      </c>
      <c r="I45" s="107">
        <f t="shared" si="5"/>
        <v>8652.7999999999993</v>
      </c>
      <c r="J45" s="107">
        <f t="shared" si="5"/>
        <v>8998.9119999999984</v>
      </c>
      <c r="K45" s="50" t="s">
        <v>137</v>
      </c>
      <c r="L45" s="3"/>
      <c r="M45" s="3"/>
      <c r="N45" s="3"/>
      <c r="O45" s="3"/>
      <c r="P45" s="3"/>
      <c r="Q45" s="3"/>
      <c r="R45" s="3"/>
      <c r="S45" s="3"/>
      <c r="T45"/>
    </row>
    <row r="46" spans="1:20" x14ac:dyDescent="0.35">
      <c r="A46" s="11" t="s">
        <v>37</v>
      </c>
      <c r="B46" s="86">
        <f>5845+191</f>
        <v>6036</v>
      </c>
      <c r="C46" s="34">
        <v>6000</v>
      </c>
      <c r="D46" s="34">
        <v>1155.31</v>
      </c>
      <c r="E46" s="28">
        <v>6000</v>
      </c>
      <c r="F46" s="126"/>
      <c r="G46" s="102">
        <v>6000</v>
      </c>
      <c r="H46" s="107">
        <f t="shared" si="4"/>
        <v>6240</v>
      </c>
      <c r="I46" s="107">
        <f t="shared" si="5"/>
        <v>6489.6</v>
      </c>
      <c r="J46" s="107">
        <f t="shared" si="5"/>
        <v>6749.1840000000002</v>
      </c>
      <c r="K46" s="50" t="s">
        <v>139</v>
      </c>
      <c r="L46" s="3"/>
      <c r="M46" s="3"/>
      <c r="N46" s="3"/>
      <c r="O46" s="3"/>
      <c r="P46" s="3"/>
      <c r="Q46" s="3"/>
      <c r="R46" s="3"/>
      <c r="S46" s="3"/>
      <c r="T46"/>
    </row>
    <row r="47" spans="1:20" x14ac:dyDescent="0.35">
      <c r="A47" s="11" t="s">
        <v>101</v>
      </c>
      <c r="B47" s="86">
        <v>928.22</v>
      </c>
      <c r="C47" s="34">
        <v>928.22</v>
      </c>
      <c r="D47" s="34">
        <v>459.08</v>
      </c>
      <c r="E47" s="28">
        <v>459.08</v>
      </c>
      <c r="F47" s="126"/>
      <c r="G47" s="102">
        <v>480</v>
      </c>
      <c r="H47" s="107">
        <f t="shared" si="4"/>
        <v>499.2</v>
      </c>
      <c r="I47" s="107">
        <f t="shared" si="5"/>
        <v>519.16800000000001</v>
      </c>
      <c r="J47" s="107">
        <f t="shared" si="5"/>
        <v>539.93471999999997</v>
      </c>
      <c r="K47" s="50"/>
      <c r="L47" s="3"/>
      <c r="M47" s="3"/>
      <c r="N47" s="3"/>
      <c r="O47" s="3"/>
      <c r="P47" s="3"/>
      <c r="Q47" s="3"/>
      <c r="R47" s="3"/>
      <c r="S47" s="3"/>
      <c r="T47"/>
    </row>
    <row r="48" spans="1:20" x14ac:dyDescent="0.35">
      <c r="A48" s="11" t="s">
        <v>128</v>
      </c>
      <c r="B48" s="86">
        <v>2675.33</v>
      </c>
      <c r="C48" s="34">
        <v>1000</v>
      </c>
      <c r="D48" s="34">
        <v>0</v>
      </c>
      <c r="E48" s="28">
        <v>1000</v>
      </c>
      <c r="F48" s="126"/>
      <c r="G48" s="102">
        <v>1000</v>
      </c>
      <c r="H48" s="107">
        <f t="shared" si="4"/>
        <v>1040</v>
      </c>
      <c r="I48" s="107">
        <f t="shared" si="5"/>
        <v>1081.5999999999999</v>
      </c>
      <c r="J48" s="107">
        <f t="shared" si="5"/>
        <v>1124.8639999999998</v>
      </c>
      <c r="K48" s="50"/>
      <c r="L48" s="3"/>
      <c r="M48" s="3"/>
      <c r="N48" s="3"/>
      <c r="O48" s="3"/>
      <c r="P48" s="3"/>
      <c r="Q48" s="3"/>
      <c r="R48" s="3"/>
      <c r="S48" s="3"/>
      <c r="T48"/>
    </row>
    <row r="49" spans="1:20" s="72" customFormat="1" x14ac:dyDescent="0.35">
      <c r="A49" s="74" t="s">
        <v>24</v>
      </c>
      <c r="B49" s="89">
        <v>0</v>
      </c>
      <c r="C49" s="68">
        <v>0</v>
      </c>
      <c r="D49" s="68">
        <v>0</v>
      </c>
      <c r="E49" s="68">
        <v>0</v>
      </c>
      <c r="F49" s="69"/>
      <c r="G49" s="104">
        <v>50</v>
      </c>
      <c r="H49" s="107">
        <f t="shared" si="4"/>
        <v>52</v>
      </c>
      <c r="I49" s="107">
        <f t="shared" si="5"/>
        <v>54.08</v>
      </c>
      <c r="J49" s="107">
        <f t="shared" si="5"/>
        <v>56.243200000000002</v>
      </c>
      <c r="K49" s="70"/>
      <c r="L49" s="71"/>
      <c r="M49" s="71"/>
      <c r="N49" s="71"/>
      <c r="O49" s="71"/>
      <c r="P49" s="71"/>
      <c r="Q49" s="71"/>
      <c r="R49" s="71"/>
      <c r="S49" s="71"/>
    </row>
    <row r="50" spans="1:20" ht="18" customHeight="1" x14ac:dyDescent="0.35">
      <c r="A50" s="19" t="s">
        <v>29</v>
      </c>
      <c r="B50" s="19"/>
      <c r="C50" s="32"/>
      <c r="D50" s="32"/>
      <c r="E50" s="32"/>
      <c r="F50" s="32"/>
      <c r="G50" s="32"/>
      <c r="H50" s="32"/>
      <c r="I50" s="32"/>
      <c r="J50" s="32"/>
      <c r="K50" s="50"/>
      <c r="L50" s="3"/>
      <c r="M50" s="3"/>
      <c r="N50" s="3"/>
      <c r="O50" s="3"/>
      <c r="P50" s="3"/>
      <c r="Q50" s="3"/>
      <c r="R50" s="3"/>
      <c r="S50" s="3"/>
      <c r="T50"/>
    </row>
    <row r="51" spans="1:20" x14ac:dyDescent="0.35">
      <c r="A51" s="11" t="s">
        <v>21</v>
      </c>
      <c r="B51" s="86">
        <v>468.4</v>
      </c>
      <c r="C51" s="34">
        <v>750</v>
      </c>
      <c r="D51" s="34">
        <v>0.95</v>
      </c>
      <c r="E51" s="34">
        <v>750</v>
      </c>
      <c r="F51" s="52"/>
      <c r="G51" s="128">
        <v>750</v>
      </c>
      <c r="H51" s="107">
        <f>G51+(G51*0.04)</f>
        <v>780</v>
      </c>
      <c r="I51" s="107">
        <f>H51+(H51*0.04)</f>
        <v>811.2</v>
      </c>
      <c r="J51" s="107">
        <f>I51+(I51*0.04)</f>
        <v>843.64800000000002</v>
      </c>
      <c r="K51" s="50"/>
      <c r="L51" s="3"/>
      <c r="M51" s="3"/>
      <c r="N51" s="3"/>
      <c r="O51" s="3"/>
      <c r="P51" s="3"/>
      <c r="Q51" s="3"/>
      <c r="R51" s="3"/>
      <c r="S51" s="3"/>
      <c r="T51"/>
    </row>
    <row r="52" spans="1:20" x14ac:dyDescent="0.35">
      <c r="A52" s="11" t="s">
        <v>22</v>
      </c>
      <c r="B52" s="86">
        <v>0</v>
      </c>
      <c r="C52" s="34">
        <v>1500</v>
      </c>
      <c r="D52" s="34">
        <v>300</v>
      </c>
      <c r="E52" s="34">
        <v>1500</v>
      </c>
      <c r="F52" s="52"/>
      <c r="G52" s="102">
        <v>3000</v>
      </c>
      <c r="H52" s="107">
        <f>G52+(G52*0.04)</f>
        <v>3120</v>
      </c>
      <c r="I52" s="107">
        <f t="shared" ref="I52:J61" si="6">H52+(H52*0.04)</f>
        <v>3244.8</v>
      </c>
      <c r="J52" s="107">
        <f t="shared" si="6"/>
        <v>3374.5920000000001</v>
      </c>
      <c r="K52" s="50" t="s">
        <v>138</v>
      </c>
      <c r="L52" s="3"/>
      <c r="M52" s="3"/>
      <c r="N52" s="3"/>
      <c r="O52" s="3"/>
      <c r="P52" s="3"/>
      <c r="Q52" s="3"/>
      <c r="R52" s="3"/>
      <c r="S52" s="3"/>
      <c r="T52"/>
    </row>
    <row r="53" spans="1:20" x14ac:dyDescent="0.35">
      <c r="A53" s="11" t="s">
        <v>134</v>
      </c>
      <c r="B53" s="86">
        <v>2485.36</v>
      </c>
      <c r="C53" s="34">
        <v>2600</v>
      </c>
      <c r="D53" s="34">
        <v>1228.4000000000001</v>
      </c>
      <c r="E53" s="34">
        <v>2600</v>
      </c>
      <c r="F53" s="52"/>
      <c r="G53" s="102">
        <v>2600</v>
      </c>
      <c r="H53" s="107">
        <f>G53+(G53*0.04)</f>
        <v>2704</v>
      </c>
      <c r="I53" s="107">
        <f t="shared" si="6"/>
        <v>2812.16</v>
      </c>
      <c r="J53" s="107">
        <f t="shared" si="6"/>
        <v>2924.6463999999996</v>
      </c>
      <c r="K53" s="50" t="s">
        <v>67</v>
      </c>
      <c r="L53" s="3"/>
      <c r="M53" s="3"/>
      <c r="N53" s="3"/>
      <c r="O53" s="3"/>
      <c r="P53" s="3"/>
      <c r="Q53" s="3"/>
      <c r="R53" s="3"/>
      <c r="S53" s="3"/>
      <c r="T53"/>
    </row>
    <row r="54" spans="1:20" x14ac:dyDescent="0.35">
      <c r="A54" s="11" t="s">
        <v>42</v>
      </c>
      <c r="B54" s="86">
        <v>2134.5</v>
      </c>
      <c r="C54" s="34">
        <v>4000</v>
      </c>
      <c r="D54" s="34">
        <v>1695</v>
      </c>
      <c r="E54" s="28">
        <v>4000</v>
      </c>
      <c r="F54" s="52"/>
      <c r="G54" s="129">
        <v>3000</v>
      </c>
      <c r="H54" s="107">
        <f t="shared" ref="H54:H61" si="7">G54+(G54*0.04)</f>
        <v>3120</v>
      </c>
      <c r="I54" s="107">
        <f t="shared" si="6"/>
        <v>3244.8</v>
      </c>
      <c r="J54" s="107">
        <f t="shared" si="6"/>
        <v>3374.5920000000001</v>
      </c>
      <c r="K54" s="50" t="s">
        <v>105</v>
      </c>
      <c r="L54" s="3"/>
      <c r="M54" s="3"/>
      <c r="N54" s="3"/>
      <c r="O54" s="3"/>
      <c r="P54" s="3"/>
      <c r="Q54" s="3"/>
      <c r="R54" s="3"/>
      <c r="S54" s="3"/>
      <c r="T54"/>
    </row>
    <row r="55" spans="1:20" x14ac:dyDescent="0.35">
      <c r="A55" s="11" t="s">
        <v>65</v>
      </c>
      <c r="B55" s="86">
        <v>5300</v>
      </c>
      <c r="C55" s="34">
        <v>4000</v>
      </c>
      <c r="D55" s="34">
        <v>0</v>
      </c>
      <c r="E55" s="28">
        <v>4000</v>
      </c>
      <c r="F55" s="52"/>
      <c r="G55" s="129">
        <v>3000</v>
      </c>
      <c r="H55" s="107">
        <v>6000</v>
      </c>
      <c r="I55" s="107">
        <v>1000</v>
      </c>
      <c r="J55" s="107">
        <v>1000</v>
      </c>
      <c r="K55" s="50"/>
      <c r="L55" s="3"/>
      <c r="M55" s="3"/>
      <c r="N55" s="3"/>
      <c r="O55" s="3"/>
      <c r="P55" s="3"/>
      <c r="Q55" s="3"/>
      <c r="R55" s="3"/>
      <c r="S55" s="3"/>
      <c r="T55"/>
    </row>
    <row r="56" spans="1:20" x14ac:dyDescent="0.35">
      <c r="A56" s="11" t="s">
        <v>55</v>
      </c>
      <c r="B56" s="86">
        <v>1500</v>
      </c>
      <c r="C56" s="34">
        <v>800</v>
      </c>
      <c r="D56" s="34">
        <v>189</v>
      </c>
      <c r="E56" s="28">
        <v>800</v>
      </c>
      <c r="F56" s="52"/>
      <c r="G56" s="129">
        <v>800</v>
      </c>
      <c r="H56" s="107">
        <f t="shared" si="7"/>
        <v>832</v>
      </c>
      <c r="I56" s="107">
        <f t="shared" si="6"/>
        <v>865.28</v>
      </c>
      <c r="J56" s="107">
        <f t="shared" si="6"/>
        <v>899.89120000000003</v>
      </c>
      <c r="K56" s="50" t="s">
        <v>71</v>
      </c>
      <c r="L56" s="3"/>
      <c r="M56" s="3"/>
      <c r="N56" s="3"/>
      <c r="O56" s="3"/>
      <c r="P56" s="3"/>
      <c r="Q56" s="3"/>
      <c r="R56" s="3"/>
      <c r="S56" s="3"/>
      <c r="T56"/>
    </row>
    <row r="57" spans="1:20" x14ac:dyDescent="0.35">
      <c r="A57" s="11" t="s">
        <v>40</v>
      </c>
      <c r="B57" s="86">
        <v>95</v>
      </c>
      <c r="C57" s="34">
        <v>100</v>
      </c>
      <c r="D57" s="34">
        <v>95</v>
      </c>
      <c r="E57" s="28">
        <v>95</v>
      </c>
      <c r="F57" s="52"/>
      <c r="G57" s="102">
        <v>100</v>
      </c>
      <c r="H57" s="107">
        <f t="shared" si="7"/>
        <v>104</v>
      </c>
      <c r="I57" s="107">
        <f t="shared" si="6"/>
        <v>108.16</v>
      </c>
      <c r="J57" s="107">
        <f t="shared" si="6"/>
        <v>112.4864</v>
      </c>
      <c r="K57" s="53"/>
      <c r="L57" s="3"/>
      <c r="M57" s="3"/>
      <c r="N57" s="3"/>
      <c r="O57" s="3"/>
      <c r="P57" s="3"/>
      <c r="Q57" s="3"/>
      <c r="R57" s="3"/>
      <c r="S57" s="3"/>
      <c r="T57"/>
    </row>
    <row r="58" spans="1:20" x14ac:dyDescent="0.35">
      <c r="A58" s="11" t="s">
        <v>41</v>
      </c>
      <c r="B58" s="86">
        <v>0</v>
      </c>
      <c r="C58" s="34">
        <v>60</v>
      </c>
      <c r="D58" s="34">
        <v>45</v>
      </c>
      <c r="E58" s="28">
        <v>45</v>
      </c>
      <c r="F58" s="52"/>
      <c r="G58" s="102">
        <v>60</v>
      </c>
      <c r="H58" s="107">
        <f t="shared" si="7"/>
        <v>62.4</v>
      </c>
      <c r="I58" s="107">
        <f t="shared" si="6"/>
        <v>64.896000000000001</v>
      </c>
      <c r="J58" s="107">
        <f t="shared" si="6"/>
        <v>67.491839999999996</v>
      </c>
      <c r="K58" s="53"/>
      <c r="L58" s="3"/>
      <c r="M58" s="3"/>
      <c r="N58" s="3"/>
      <c r="O58" s="3"/>
      <c r="P58" s="3"/>
      <c r="Q58" s="3"/>
      <c r="R58" s="3"/>
      <c r="S58" s="3"/>
      <c r="T58"/>
    </row>
    <row r="59" spans="1:20" x14ac:dyDescent="0.35">
      <c r="A59" s="11" t="s">
        <v>61</v>
      </c>
      <c r="B59" s="86">
        <v>1765</v>
      </c>
      <c r="C59" s="34">
        <v>1000</v>
      </c>
      <c r="D59" s="34">
        <v>0</v>
      </c>
      <c r="E59" s="28">
        <v>1000</v>
      </c>
      <c r="F59" s="52"/>
      <c r="G59" s="129">
        <v>0</v>
      </c>
      <c r="H59" s="107">
        <f t="shared" si="7"/>
        <v>0</v>
      </c>
      <c r="I59" s="107">
        <f t="shared" si="6"/>
        <v>0</v>
      </c>
      <c r="J59" s="107">
        <f t="shared" si="6"/>
        <v>0</v>
      </c>
      <c r="K59" s="50" t="s">
        <v>143</v>
      </c>
      <c r="L59" s="3"/>
      <c r="M59" s="3"/>
      <c r="N59" s="3"/>
      <c r="O59" s="3"/>
      <c r="P59" s="3"/>
      <c r="Q59" s="3"/>
      <c r="R59" s="3"/>
      <c r="S59" s="3"/>
      <c r="T59"/>
    </row>
    <row r="60" spans="1:20" x14ac:dyDescent="0.35">
      <c r="A60" s="11" t="s">
        <v>66</v>
      </c>
      <c r="B60" s="86">
        <v>2200</v>
      </c>
      <c r="C60" s="34">
        <v>100</v>
      </c>
      <c r="D60" s="34">
        <v>9.9</v>
      </c>
      <c r="E60" s="28">
        <v>100</v>
      </c>
      <c r="F60" s="52"/>
      <c r="G60" s="102">
        <v>80</v>
      </c>
      <c r="H60" s="107">
        <f t="shared" si="7"/>
        <v>83.2</v>
      </c>
      <c r="I60" s="107">
        <f t="shared" si="6"/>
        <v>86.528000000000006</v>
      </c>
      <c r="J60" s="107">
        <f t="shared" si="6"/>
        <v>89.98912</v>
      </c>
      <c r="K60" s="50"/>
      <c r="L60" s="3"/>
      <c r="M60" s="3"/>
      <c r="N60" s="3"/>
      <c r="O60" s="3"/>
      <c r="P60" s="3"/>
      <c r="Q60" s="3"/>
      <c r="R60" s="3"/>
      <c r="S60" s="3"/>
      <c r="T60"/>
    </row>
    <row r="61" spans="1:20" x14ac:dyDescent="0.35">
      <c r="A61" s="11" t="s">
        <v>106</v>
      </c>
      <c r="B61" s="86">
        <v>0</v>
      </c>
      <c r="C61" s="34">
        <v>3000</v>
      </c>
      <c r="D61" s="34">
        <v>0</v>
      </c>
      <c r="E61" s="28">
        <v>0</v>
      </c>
      <c r="F61" s="52"/>
      <c r="G61" s="102">
        <v>0</v>
      </c>
      <c r="H61" s="107">
        <f t="shared" si="7"/>
        <v>0</v>
      </c>
      <c r="I61" s="107">
        <f t="shared" si="6"/>
        <v>0</v>
      </c>
      <c r="J61" s="107">
        <f t="shared" si="6"/>
        <v>0</v>
      </c>
      <c r="K61" s="50"/>
      <c r="L61" s="3"/>
      <c r="M61" s="3"/>
      <c r="N61" s="3"/>
      <c r="O61" s="3"/>
      <c r="P61" s="3"/>
      <c r="Q61" s="3"/>
      <c r="R61" s="3"/>
      <c r="S61" s="3"/>
      <c r="T61"/>
    </row>
    <row r="62" spans="1:20" x14ac:dyDescent="0.35">
      <c r="A62" s="19" t="s">
        <v>30</v>
      </c>
      <c r="B62" s="19"/>
      <c r="C62" s="32"/>
      <c r="D62" s="32"/>
      <c r="E62" s="32"/>
      <c r="F62" s="32"/>
      <c r="G62" s="60"/>
      <c r="H62" s="32"/>
      <c r="I62" s="32"/>
      <c r="J62" s="32"/>
      <c r="K62" s="11"/>
      <c r="L62"/>
      <c r="M62"/>
      <c r="N62"/>
      <c r="O62"/>
      <c r="P62"/>
      <c r="Q62"/>
      <c r="R62" s="1"/>
      <c r="S62"/>
      <c r="T62"/>
    </row>
    <row r="63" spans="1:20" x14ac:dyDescent="0.35">
      <c r="A63" s="11" t="s">
        <v>63</v>
      </c>
      <c r="B63" s="86">
        <v>13.83</v>
      </c>
      <c r="C63" s="34">
        <v>500</v>
      </c>
      <c r="D63" s="34">
        <v>176</v>
      </c>
      <c r="E63" s="34">
        <v>500</v>
      </c>
      <c r="F63" s="52"/>
      <c r="G63" s="102">
        <v>500</v>
      </c>
      <c r="H63" s="107">
        <f>G63+(G63*0.04)</f>
        <v>520</v>
      </c>
      <c r="I63" s="107">
        <f>H63+(H63*0.04)</f>
        <v>540.79999999999995</v>
      </c>
      <c r="J63" s="107">
        <f>I63+(I63*0.04)</f>
        <v>562.4319999999999</v>
      </c>
      <c r="K63" s="49" t="s">
        <v>144</v>
      </c>
      <c r="L63" s="3"/>
      <c r="M63" s="3"/>
      <c r="N63" s="3"/>
      <c r="O63" s="3"/>
      <c r="P63" s="3"/>
      <c r="Q63" s="3"/>
      <c r="R63" s="3"/>
      <c r="S63" s="3"/>
      <c r="T63"/>
    </row>
    <row r="64" spans="1:20" x14ac:dyDescent="0.35">
      <c r="A64" s="19" t="s">
        <v>31</v>
      </c>
      <c r="B64" s="19"/>
      <c r="C64" s="32"/>
      <c r="D64" s="32"/>
      <c r="E64" s="32"/>
      <c r="F64" s="32"/>
      <c r="G64" s="60"/>
      <c r="H64" s="32"/>
      <c r="I64" s="32"/>
      <c r="J64" s="32"/>
      <c r="K64" s="11"/>
      <c r="L64"/>
      <c r="M64"/>
      <c r="N64"/>
      <c r="O64"/>
      <c r="P64"/>
      <c r="Q64"/>
      <c r="R64"/>
      <c r="S64"/>
      <c r="T64"/>
    </row>
    <row r="65" spans="1:20" hidden="1" x14ac:dyDescent="0.35">
      <c r="A65" s="11" t="s">
        <v>17</v>
      </c>
      <c r="B65" s="11"/>
      <c r="C65" s="34">
        <v>0</v>
      </c>
      <c r="D65" s="34">
        <v>0</v>
      </c>
      <c r="E65" s="34"/>
      <c r="F65" s="34"/>
      <c r="G65" s="77"/>
      <c r="H65" s="35">
        <f>C65+(C65*0.03)</f>
        <v>0</v>
      </c>
      <c r="I65" s="35">
        <f>H65+(H65*0.03)</f>
        <v>0</v>
      </c>
      <c r="J65" s="35">
        <f>I65+(I65*0.03)</f>
        <v>0</v>
      </c>
      <c r="K65" s="47"/>
      <c r="L65"/>
      <c r="M65"/>
      <c r="N65"/>
      <c r="O65"/>
      <c r="P65"/>
      <c r="Q65"/>
      <c r="R65" s="1"/>
      <c r="S65"/>
      <c r="T65"/>
    </row>
    <row r="66" spans="1:20" x14ac:dyDescent="0.35">
      <c r="A66" s="11" t="s">
        <v>23</v>
      </c>
      <c r="B66" s="86">
        <v>0</v>
      </c>
      <c r="C66" s="34">
        <v>0</v>
      </c>
      <c r="D66" s="34">
        <v>0</v>
      </c>
      <c r="E66" s="34">
        <v>0</v>
      </c>
      <c r="F66" s="52"/>
      <c r="G66" s="102">
        <v>0</v>
      </c>
      <c r="H66" s="107">
        <v>25</v>
      </c>
      <c r="I66" s="107">
        <f>H66+(H66*0.04)</f>
        <v>26</v>
      </c>
      <c r="J66" s="107">
        <f>I66+(I66*0.04)</f>
        <v>27.04</v>
      </c>
      <c r="K66" s="49"/>
      <c r="L66" s="3"/>
      <c r="M66" s="3"/>
      <c r="N66" s="3"/>
      <c r="O66" s="3"/>
      <c r="P66" s="3"/>
      <c r="Q66" s="3"/>
      <c r="R66" s="3"/>
      <c r="S66" s="3"/>
      <c r="T66"/>
    </row>
    <row r="67" spans="1:20" x14ac:dyDescent="0.35">
      <c r="A67" s="11" t="s">
        <v>127</v>
      </c>
      <c r="B67" s="86">
        <v>1000</v>
      </c>
      <c r="C67" s="34">
        <v>0</v>
      </c>
      <c r="D67" s="34">
        <v>0</v>
      </c>
      <c r="E67" s="34">
        <v>0</v>
      </c>
      <c r="F67" s="52"/>
      <c r="G67" s="102">
        <v>0</v>
      </c>
      <c r="H67" s="107"/>
      <c r="I67" s="107"/>
      <c r="J67" s="107"/>
      <c r="K67" s="49"/>
      <c r="L67" s="3"/>
      <c r="M67" s="3"/>
      <c r="N67" s="3"/>
      <c r="O67" s="3"/>
      <c r="P67" s="3"/>
      <c r="Q67" s="3"/>
      <c r="R67" s="3"/>
      <c r="S67" s="3"/>
      <c r="T67"/>
    </row>
    <row r="68" spans="1:20" x14ac:dyDescent="0.35">
      <c r="A68" s="11" t="s">
        <v>132</v>
      </c>
      <c r="B68" s="86">
        <v>0</v>
      </c>
      <c r="C68" s="34">
        <v>250</v>
      </c>
      <c r="D68" s="34">
        <v>250</v>
      </c>
      <c r="E68" s="34">
        <v>250</v>
      </c>
      <c r="F68" s="52"/>
      <c r="G68" s="102">
        <v>0</v>
      </c>
      <c r="H68" s="107"/>
      <c r="I68" s="107"/>
      <c r="J68" s="107"/>
      <c r="K68" s="49"/>
      <c r="L68" s="3"/>
      <c r="M68" s="3"/>
      <c r="N68" s="3"/>
      <c r="O68" s="3"/>
      <c r="P68" s="3"/>
      <c r="Q68" s="3"/>
      <c r="R68" s="3"/>
      <c r="S68" s="3"/>
      <c r="T68"/>
    </row>
    <row r="69" spans="1:20" x14ac:dyDescent="0.35">
      <c r="A69" s="11" t="s">
        <v>131</v>
      </c>
      <c r="B69" s="86">
        <v>0</v>
      </c>
      <c r="C69" s="34">
        <v>200</v>
      </c>
      <c r="D69" s="34">
        <v>0</v>
      </c>
      <c r="E69" s="34">
        <v>200</v>
      </c>
      <c r="F69" s="52"/>
      <c r="G69" s="128"/>
      <c r="H69" s="107"/>
      <c r="I69" s="107"/>
      <c r="J69" s="107"/>
      <c r="K69" s="49"/>
      <c r="L69" s="3"/>
      <c r="M69" s="3"/>
      <c r="N69" s="3"/>
      <c r="O69" s="3"/>
      <c r="P69" s="3"/>
      <c r="Q69" s="3"/>
      <c r="R69" s="3"/>
      <c r="S69" s="3"/>
      <c r="T69"/>
    </row>
    <row r="70" spans="1:20" x14ac:dyDescent="0.35">
      <c r="A70" s="19" t="s">
        <v>95</v>
      </c>
      <c r="B70" s="120"/>
      <c r="C70" s="32"/>
      <c r="D70" s="32"/>
      <c r="E70" s="32"/>
      <c r="F70" s="121"/>
      <c r="G70" s="122"/>
      <c r="H70" s="32"/>
      <c r="I70" s="32"/>
      <c r="J70" s="32"/>
      <c r="K70" s="49"/>
      <c r="L70" s="3"/>
      <c r="M70" s="3"/>
      <c r="N70" s="3"/>
      <c r="O70" s="3"/>
      <c r="P70" s="3"/>
      <c r="Q70" s="3"/>
      <c r="R70" s="3"/>
      <c r="S70" s="3"/>
      <c r="T70"/>
    </row>
    <row r="71" spans="1:20" x14ac:dyDescent="0.35">
      <c r="A71" s="11" t="s">
        <v>96</v>
      </c>
      <c r="B71" s="86">
        <v>230.17</v>
      </c>
      <c r="C71" s="34"/>
      <c r="D71" s="34">
        <v>0</v>
      </c>
      <c r="E71" s="34">
        <v>0</v>
      </c>
      <c r="F71" s="52"/>
      <c r="G71" s="102"/>
      <c r="H71" s="107"/>
      <c r="I71" s="107"/>
      <c r="J71" s="107"/>
      <c r="K71" s="49"/>
      <c r="L71" s="3"/>
      <c r="M71" s="3"/>
      <c r="N71" s="3"/>
      <c r="O71" s="3"/>
      <c r="P71" s="3"/>
      <c r="Q71" s="3"/>
      <c r="R71" s="3"/>
      <c r="S71" s="3"/>
      <c r="T71"/>
    </row>
    <row r="72" spans="1:20" x14ac:dyDescent="0.35">
      <c r="A72" s="11" t="s">
        <v>97</v>
      </c>
      <c r="B72" s="86">
        <v>375</v>
      </c>
      <c r="C72" s="34"/>
      <c r="D72" s="34">
        <v>0</v>
      </c>
      <c r="E72" s="34">
        <v>0</v>
      </c>
      <c r="F72" s="52"/>
      <c r="G72" s="102"/>
      <c r="H72" s="107"/>
      <c r="I72" s="107"/>
      <c r="J72" s="107"/>
      <c r="K72" s="49"/>
      <c r="L72" s="3"/>
      <c r="M72" s="3"/>
      <c r="N72" s="3"/>
      <c r="O72" s="3"/>
      <c r="P72" s="3"/>
      <c r="Q72" s="3"/>
      <c r="R72" s="3"/>
      <c r="S72" s="3"/>
      <c r="T72"/>
    </row>
    <row r="73" spans="1:20" x14ac:dyDescent="0.35">
      <c r="A73" s="11" t="s">
        <v>98</v>
      </c>
      <c r="B73" s="86">
        <v>230</v>
      </c>
      <c r="C73" s="34"/>
      <c r="D73" s="34">
        <v>0</v>
      </c>
      <c r="E73" s="34">
        <v>0</v>
      </c>
      <c r="F73" s="52"/>
      <c r="G73" s="102"/>
      <c r="H73" s="107"/>
      <c r="I73" s="107"/>
      <c r="J73" s="107"/>
      <c r="K73" s="49"/>
      <c r="L73" s="3"/>
      <c r="M73" s="3"/>
      <c r="N73" s="3"/>
      <c r="O73" s="3"/>
      <c r="P73" s="3"/>
      <c r="Q73" s="3"/>
      <c r="R73" s="3"/>
      <c r="S73" s="3"/>
      <c r="T73"/>
    </row>
    <row r="74" spans="1:20" x14ac:dyDescent="0.35">
      <c r="A74" s="11" t="s">
        <v>99</v>
      </c>
      <c r="B74" s="86">
        <v>450</v>
      </c>
      <c r="C74" s="34"/>
      <c r="D74" s="34">
        <v>0</v>
      </c>
      <c r="E74" s="34">
        <v>0</v>
      </c>
      <c r="F74" s="52"/>
      <c r="G74" s="102"/>
      <c r="H74" s="107"/>
      <c r="I74" s="107"/>
      <c r="J74" s="107"/>
      <c r="K74" s="49"/>
      <c r="L74" s="3"/>
      <c r="M74" s="3"/>
      <c r="N74" s="3"/>
      <c r="O74" s="3"/>
      <c r="P74" s="3"/>
      <c r="Q74" s="3"/>
      <c r="R74" s="3"/>
      <c r="S74" s="3"/>
      <c r="T74"/>
    </row>
    <row r="75" spans="1:20" x14ac:dyDescent="0.35">
      <c r="A75" s="11" t="s">
        <v>102</v>
      </c>
      <c r="B75" s="86">
        <v>3963</v>
      </c>
      <c r="C75" s="34"/>
      <c r="D75" s="34">
        <v>0</v>
      </c>
      <c r="E75" s="34">
        <v>0</v>
      </c>
      <c r="F75" s="52"/>
      <c r="G75" s="102"/>
      <c r="H75" s="107"/>
      <c r="I75" s="107"/>
      <c r="J75" s="107"/>
      <c r="K75" s="49"/>
      <c r="L75" s="3"/>
      <c r="M75" s="3"/>
      <c r="N75" s="3"/>
      <c r="O75" s="3"/>
      <c r="P75" s="3"/>
      <c r="Q75" s="3"/>
      <c r="R75" s="3"/>
      <c r="S75" s="3"/>
      <c r="T75"/>
    </row>
    <row r="76" spans="1:20" x14ac:dyDescent="0.35">
      <c r="A76" s="11" t="s">
        <v>103</v>
      </c>
      <c r="B76" s="86">
        <v>6342.13</v>
      </c>
      <c r="C76" s="34"/>
      <c r="D76" s="34">
        <v>0</v>
      </c>
      <c r="E76" s="34">
        <v>0</v>
      </c>
      <c r="F76" s="52"/>
      <c r="G76" s="102"/>
      <c r="H76" s="107"/>
      <c r="I76" s="107"/>
      <c r="J76" s="107"/>
      <c r="K76" s="49"/>
      <c r="L76" s="3"/>
      <c r="M76" s="3"/>
      <c r="N76" s="3"/>
      <c r="O76" s="3"/>
      <c r="P76" s="3"/>
      <c r="Q76" s="3"/>
      <c r="R76" s="3"/>
      <c r="S76" s="3"/>
      <c r="T76"/>
    </row>
    <row r="77" spans="1:20" x14ac:dyDescent="0.35">
      <c r="A77" s="11" t="s">
        <v>124</v>
      </c>
      <c r="B77" s="86">
        <v>2398</v>
      </c>
      <c r="C77" s="34"/>
      <c r="D77" s="34">
        <v>0</v>
      </c>
      <c r="E77" s="34"/>
      <c r="F77" s="52"/>
      <c r="G77" s="102"/>
      <c r="H77" s="107"/>
      <c r="I77" s="107"/>
      <c r="J77" s="107"/>
      <c r="K77" s="49"/>
      <c r="L77" s="3"/>
      <c r="M77" s="3"/>
      <c r="N77" s="3"/>
      <c r="O77" s="3"/>
      <c r="P77" s="3"/>
      <c r="Q77" s="3"/>
      <c r="R77" s="3"/>
      <c r="S77" s="3"/>
      <c r="T77"/>
    </row>
    <row r="78" spans="1:20" x14ac:dyDescent="0.35">
      <c r="A78" s="11" t="s">
        <v>125</v>
      </c>
      <c r="B78" s="86">
        <v>4140</v>
      </c>
      <c r="C78" s="34"/>
      <c r="D78" s="34">
        <v>0</v>
      </c>
      <c r="E78" s="34"/>
      <c r="F78" s="52"/>
      <c r="G78" s="102"/>
      <c r="H78" s="107"/>
      <c r="I78" s="107"/>
      <c r="J78" s="107"/>
      <c r="K78" s="49"/>
      <c r="L78" s="3"/>
      <c r="M78" s="3"/>
      <c r="N78" s="3"/>
      <c r="O78" s="3"/>
      <c r="P78" s="3"/>
      <c r="Q78" s="3"/>
      <c r="R78" s="3"/>
      <c r="S78" s="3"/>
      <c r="T78"/>
    </row>
    <row r="79" spans="1:20" x14ac:dyDescent="0.35">
      <c r="A79" s="11" t="s">
        <v>104</v>
      </c>
      <c r="B79" s="86">
        <v>1937</v>
      </c>
      <c r="C79" s="34"/>
      <c r="D79" s="34">
        <v>1750</v>
      </c>
      <c r="E79" s="34">
        <v>3000</v>
      </c>
      <c r="F79" s="52"/>
      <c r="G79" s="102"/>
      <c r="H79" s="107"/>
      <c r="I79" s="107"/>
      <c r="J79" s="107"/>
      <c r="K79" s="49"/>
      <c r="L79" s="3"/>
      <c r="M79" s="3"/>
      <c r="N79" s="3"/>
      <c r="O79" s="3"/>
      <c r="P79" s="3"/>
      <c r="Q79" s="3"/>
      <c r="R79" s="3"/>
      <c r="S79" s="3"/>
      <c r="T79"/>
    </row>
    <row r="80" spans="1:20" x14ac:dyDescent="0.35">
      <c r="A80" s="11" t="s">
        <v>107</v>
      </c>
      <c r="B80" s="86">
        <v>100</v>
      </c>
      <c r="C80" s="34"/>
      <c r="D80" s="34">
        <v>0</v>
      </c>
      <c r="E80" s="34">
        <v>0</v>
      </c>
      <c r="F80" s="52"/>
      <c r="G80" s="102"/>
      <c r="H80" s="107"/>
      <c r="I80" s="107"/>
      <c r="J80" s="107"/>
      <c r="K80" s="49"/>
      <c r="L80" s="3"/>
      <c r="M80" s="3"/>
      <c r="N80" s="3"/>
      <c r="O80" s="3"/>
      <c r="P80" s="3"/>
      <c r="Q80" s="3"/>
      <c r="R80" s="3"/>
      <c r="S80" s="3"/>
      <c r="T80"/>
    </row>
    <row r="81" spans="1:20" x14ac:dyDescent="0.35">
      <c r="A81" s="11" t="s">
        <v>24</v>
      </c>
      <c r="B81" s="86"/>
      <c r="C81" s="34"/>
      <c r="D81" s="34">
        <v>400</v>
      </c>
      <c r="E81" s="34">
        <v>400</v>
      </c>
      <c r="F81" s="52"/>
      <c r="G81" s="102"/>
      <c r="H81" s="107"/>
      <c r="I81" s="107"/>
      <c r="J81" s="107"/>
      <c r="K81" s="49"/>
      <c r="L81" s="3"/>
      <c r="M81" s="3"/>
      <c r="N81" s="3"/>
      <c r="O81" s="3"/>
      <c r="P81" s="3"/>
      <c r="Q81" s="3"/>
      <c r="R81" s="3"/>
      <c r="S81" s="3"/>
      <c r="T81"/>
    </row>
    <row r="82" spans="1:20" x14ac:dyDescent="0.35">
      <c r="A82" s="11" t="s">
        <v>55</v>
      </c>
      <c r="B82" s="86"/>
      <c r="C82" s="34"/>
      <c r="D82" s="34">
        <v>86</v>
      </c>
      <c r="E82" s="34">
        <v>86</v>
      </c>
      <c r="F82" s="52"/>
      <c r="G82" s="102"/>
      <c r="H82" s="107"/>
      <c r="I82" s="107"/>
      <c r="J82" s="107"/>
      <c r="K82" s="49"/>
      <c r="L82" s="3"/>
      <c r="M82" s="3"/>
      <c r="N82" s="3"/>
      <c r="O82" s="3"/>
      <c r="P82" s="3"/>
      <c r="Q82" s="3"/>
      <c r="R82" s="3"/>
      <c r="S82" s="3"/>
      <c r="T82"/>
    </row>
    <row r="83" spans="1:20" x14ac:dyDescent="0.35">
      <c r="A83" s="11" t="s">
        <v>135</v>
      </c>
      <c r="B83" s="86"/>
      <c r="C83" s="34"/>
      <c r="D83" s="34">
        <v>300</v>
      </c>
      <c r="E83" s="34">
        <v>300</v>
      </c>
      <c r="F83" s="52"/>
      <c r="G83" s="102"/>
      <c r="H83" s="107"/>
      <c r="I83" s="107"/>
      <c r="J83" s="107"/>
      <c r="K83" s="49"/>
      <c r="L83" s="3"/>
      <c r="M83" s="3"/>
      <c r="N83" s="3"/>
      <c r="O83" s="3"/>
      <c r="P83" s="3"/>
      <c r="Q83" s="3"/>
      <c r="R83" s="3"/>
      <c r="S83" s="3"/>
      <c r="T83"/>
    </row>
    <row r="84" spans="1:20" x14ac:dyDescent="0.35">
      <c r="A84" s="11" t="s">
        <v>151</v>
      </c>
      <c r="B84" s="86"/>
      <c r="C84" s="34"/>
      <c r="D84" s="34">
        <v>220</v>
      </c>
      <c r="E84" s="34">
        <v>220</v>
      </c>
      <c r="F84" s="52"/>
      <c r="G84" s="102"/>
      <c r="H84" s="107"/>
      <c r="I84" s="107"/>
      <c r="J84" s="107"/>
      <c r="K84" s="49"/>
      <c r="L84" s="3"/>
      <c r="M84" s="3"/>
      <c r="N84" s="3"/>
      <c r="O84" s="3"/>
      <c r="P84" s="3"/>
      <c r="Q84" s="3"/>
      <c r="R84" s="3"/>
      <c r="S84" s="3"/>
      <c r="T84"/>
    </row>
    <row r="85" spans="1:20" x14ac:dyDescent="0.35">
      <c r="A85" s="11" t="s">
        <v>152</v>
      </c>
      <c r="B85" s="86"/>
      <c r="C85" s="34"/>
      <c r="D85" s="34">
        <v>100</v>
      </c>
      <c r="E85" s="34">
        <v>100</v>
      </c>
      <c r="F85" s="52"/>
      <c r="G85" s="102"/>
      <c r="H85" s="107"/>
      <c r="I85" s="107"/>
      <c r="J85" s="107"/>
      <c r="K85" s="49"/>
      <c r="L85" s="3"/>
      <c r="M85" s="3"/>
      <c r="N85" s="3"/>
      <c r="O85" s="3"/>
      <c r="P85" s="3"/>
      <c r="Q85" s="3"/>
      <c r="R85" s="3"/>
      <c r="S85" s="3"/>
      <c r="T85"/>
    </row>
    <row r="86" spans="1:20" x14ac:dyDescent="0.35">
      <c r="A86" s="19" t="s">
        <v>100</v>
      </c>
      <c r="B86" s="120"/>
      <c r="C86" s="32"/>
      <c r="D86" s="32"/>
      <c r="E86" s="32"/>
      <c r="F86" s="121"/>
      <c r="G86" s="122"/>
      <c r="H86" s="32"/>
      <c r="I86" s="32"/>
      <c r="J86" s="32"/>
      <c r="K86" s="49"/>
      <c r="L86" s="3"/>
      <c r="M86" s="3"/>
      <c r="N86" s="3"/>
      <c r="O86" s="3"/>
      <c r="P86" s="3"/>
      <c r="Q86" s="3"/>
      <c r="R86" s="3"/>
      <c r="S86" s="3"/>
      <c r="T86"/>
    </row>
    <row r="87" spans="1:20" x14ac:dyDescent="0.35">
      <c r="A87" s="11" t="s">
        <v>24</v>
      </c>
      <c r="B87" s="86"/>
      <c r="C87" s="34"/>
      <c r="D87" s="34">
        <v>260</v>
      </c>
      <c r="E87" s="34">
        <v>260</v>
      </c>
      <c r="F87" s="52"/>
      <c r="G87" s="98"/>
      <c r="H87" s="107"/>
      <c r="I87" s="107"/>
      <c r="J87" s="107"/>
      <c r="K87" s="49"/>
      <c r="L87" s="3"/>
      <c r="M87" s="3"/>
      <c r="N87" s="3"/>
      <c r="O87" s="3"/>
      <c r="P87" s="3"/>
      <c r="Q87" s="3"/>
      <c r="R87" s="3"/>
      <c r="S87" s="3"/>
      <c r="T87"/>
    </row>
    <row r="88" spans="1:20" x14ac:dyDescent="0.35">
      <c r="A88" s="11" t="s">
        <v>153</v>
      </c>
      <c r="B88" s="86"/>
      <c r="C88" s="34"/>
      <c r="D88" s="139">
        <v>5.99</v>
      </c>
      <c r="E88" s="34">
        <v>5.99</v>
      </c>
      <c r="F88" s="52"/>
      <c r="G88" s="102"/>
      <c r="H88" s="107"/>
      <c r="I88" s="107"/>
      <c r="J88" s="107"/>
      <c r="K88" s="49"/>
      <c r="L88" s="3"/>
      <c r="M88" s="3"/>
      <c r="N88" s="3"/>
      <c r="O88" s="3"/>
      <c r="P88" s="3"/>
      <c r="Q88" s="3"/>
      <c r="R88" s="3"/>
      <c r="S88" s="3"/>
      <c r="T88"/>
    </row>
    <row r="89" spans="1:20" x14ac:dyDescent="0.35">
      <c r="A89" s="11"/>
      <c r="B89" s="86"/>
      <c r="C89" s="34"/>
      <c r="D89" s="34"/>
      <c r="E89" s="34"/>
      <c r="F89" s="52"/>
      <c r="G89" s="102"/>
      <c r="H89" s="107"/>
      <c r="I89" s="107"/>
      <c r="J89" s="107"/>
      <c r="K89" s="49"/>
      <c r="L89" s="3"/>
      <c r="M89" s="3"/>
      <c r="N89" s="3"/>
      <c r="O89" s="3"/>
      <c r="P89" s="3"/>
      <c r="Q89" s="3"/>
      <c r="R89" s="3"/>
      <c r="S89" s="3"/>
      <c r="T89"/>
    </row>
    <row r="90" spans="1:20" x14ac:dyDescent="0.35">
      <c r="A90" s="11"/>
      <c r="B90" s="86"/>
      <c r="C90" s="34"/>
      <c r="D90" s="34"/>
      <c r="E90" s="34"/>
      <c r="F90" s="52"/>
      <c r="G90" s="102"/>
      <c r="H90" s="107"/>
      <c r="I90" s="107"/>
      <c r="J90" s="107"/>
      <c r="K90" s="49"/>
      <c r="L90" s="3"/>
      <c r="M90" s="3"/>
      <c r="N90" s="3"/>
      <c r="O90" s="3"/>
      <c r="P90" s="3"/>
      <c r="Q90" s="3"/>
      <c r="R90" s="3"/>
      <c r="S90" s="3"/>
      <c r="T90"/>
    </row>
    <row r="91" spans="1:20" x14ac:dyDescent="0.35">
      <c r="A91" s="11"/>
      <c r="B91" s="86"/>
      <c r="C91" s="34"/>
      <c r="D91" s="34"/>
      <c r="E91" s="34"/>
      <c r="F91" s="52"/>
      <c r="G91" s="102"/>
      <c r="H91" s="107"/>
      <c r="I91" s="107"/>
      <c r="J91" s="107"/>
      <c r="K91" s="49"/>
      <c r="L91" s="3"/>
      <c r="M91" s="3"/>
      <c r="N91" s="3"/>
      <c r="O91" s="3"/>
      <c r="P91" s="3"/>
      <c r="Q91" s="3"/>
      <c r="R91" s="3"/>
      <c r="S91" s="3"/>
      <c r="T91"/>
    </row>
    <row r="92" spans="1:20" x14ac:dyDescent="0.35">
      <c r="A92" s="11"/>
      <c r="B92" s="86"/>
      <c r="C92" s="34"/>
      <c r="D92" s="34"/>
      <c r="E92" s="34"/>
      <c r="F92" s="52"/>
      <c r="G92" s="102"/>
      <c r="H92" s="107"/>
      <c r="I92" s="107"/>
      <c r="J92" s="107"/>
      <c r="K92" s="49"/>
      <c r="L92" s="3"/>
      <c r="M92" s="3"/>
      <c r="N92" s="3"/>
      <c r="O92" s="3"/>
      <c r="P92" s="3"/>
      <c r="Q92" s="3"/>
      <c r="R92" s="3"/>
      <c r="S92" s="3"/>
      <c r="T92"/>
    </row>
    <row r="93" spans="1:20" x14ac:dyDescent="0.35">
      <c r="A93" s="11"/>
      <c r="B93" s="86"/>
      <c r="C93" s="34"/>
      <c r="D93" s="34"/>
      <c r="E93" s="34"/>
      <c r="F93" s="52"/>
      <c r="G93" s="102"/>
      <c r="H93" s="107"/>
      <c r="I93" s="107"/>
      <c r="J93" s="107"/>
      <c r="K93" s="49"/>
      <c r="L93" s="3"/>
      <c r="M93" s="3"/>
      <c r="N93" s="3"/>
      <c r="O93" s="3"/>
      <c r="P93" s="3"/>
      <c r="Q93" s="3"/>
      <c r="R93" s="3"/>
      <c r="S93" s="3"/>
      <c r="T93"/>
    </row>
    <row r="94" spans="1:20" x14ac:dyDescent="0.35">
      <c r="A94" s="23"/>
      <c r="B94" s="23"/>
      <c r="C94" s="34"/>
      <c r="D94" s="34"/>
      <c r="E94" s="34"/>
      <c r="F94" s="34"/>
      <c r="G94" s="102"/>
      <c r="H94" s="35"/>
      <c r="I94" s="35"/>
      <c r="J94" s="35"/>
      <c r="K94" s="98"/>
      <c r="L94" s="3"/>
      <c r="M94" s="3"/>
      <c r="N94" s="3"/>
      <c r="O94" s="3"/>
      <c r="P94" s="3"/>
      <c r="Q94" s="3"/>
      <c r="R94" s="3"/>
      <c r="S94" s="3"/>
      <c r="T94"/>
    </row>
    <row r="95" spans="1:20" x14ac:dyDescent="0.35">
      <c r="A95" s="23" t="s">
        <v>54</v>
      </c>
      <c r="B95" s="23"/>
      <c r="C95" s="34"/>
      <c r="D95" s="34"/>
      <c r="E95" s="34"/>
      <c r="F95" s="34"/>
      <c r="G95" s="102"/>
      <c r="H95" s="35"/>
      <c r="I95" s="35"/>
      <c r="J95" s="35"/>
      <c r="K95" s="46"/>
      <c r="L95" s="3"/>
      <c r="M95" s="3"/>
      <c r="N95" s="3"/>
      <c r="O95" s="3"/>
      <c r="P95" s="3"/>
      <c r="Q95" s="3"/>
      <c r="R95" s="3"/>
      <c r="S95" s="3"/>
      <c r="T95"/>
    </row>
    <row r="96" spans="1:20" x14ac:dyDescent="0.35">
      <c r="A96" s="11" t="s">
        <v>133</v>
      </c>
      <c r="B96" s="23">
        <v>0</v>
      </c>
      <c r="C96" s="34">
        <v>0</v>
      </c>
      <c r="D96" s="34">
        <v>0</v>
      </c>
      <c r="E96" s="34">
        <v>0</v>
      </c>
      <c r="F96" s="34"/>
      <c r="G96" s="128">
        <v>2000</v>
      </c>
      <c r="H96" s="107"/>
      <c r="I96" s="107">
        <f t="shared" ref="I96" si="8">H96+(H96*0.04)</f>
        <v>0</v>
      </c>
      <c r="J96" s="107">
        <v>0</v>
      </c>
      <c r="K96" s="49" t="s">
        <v>136</v>
      </c>
      <c r="L96" s="3"/>
      <c r="M96" s="3"/>
      <c r="N96" s="3"/>
      <c r="O96" s="3"/>
      <c r="P96" s="3"/>
      <c r="Q96" s="3"/>
      <c r="R96" s="3"/>
      <c r="S96" s="3"/>
      <c r="T96"/>
    </row>
    <row r="97" spans="1:20" x14ac:dyDescent="0.35">
      <c r="A97" s="11"/>
      <c r="B97" s="23"/>
      <c r="C97" s="34"/>
      <c r="D97" s="34"/>
      <c r="E97" s="34"/>
      <c r="F97" s="34"/>
      <c r="G97" s="102"/>
      <c r="H97" s="107"/>
      <c r="I97" s="107"/>
      <c r="J97" s="107"/>
      <c r="K97" s="49"/>
      <c r="L97" s="3"/>
      <c r="M97" s="3"/>
      <c r="N97" s="3"/>
      <c r="O97" s="3"/>
      <c r="P97" s="3"/>
      <c r="Q97" s="3"/>
      <c r="R97" s="3"/>
      <c r="S97" s="3"/>
      <c r="T97"/>
    </row>
    <row r="98" spans="1:20" x14ac:dyDescent="0.35">
      <c r="A98" s="130" t="s">
        <v>148</v>
      </c>
      <c r="B98" s="23"/>
      <c r="C98" s="34"/>
      <c r="D98" s="34"/>
      <c r="E98" s="34"/>
      <c r="F98" s="34"/>
      <c r="G98" s="131"/>
      <c r="H98" s="107"/>
      <c r="I98" s="107"/>
      <c r="J98" s="107"/>
      <c r="K98" s="49"/>
      <c r="L98" s="3"/>
      <c r="M98" s="3"/>
      <c r="N98" s="3"/>
      <c r="O98" s="3"/>
      <c r="P98" s="3"/>
      <c r="Q98" s="3"/>
      <c r="R98" s="3"/>
      <c r="S98" s="3"/>
      <c r="T98"/>
    </row>
    <row r="99" spans="1:20" x14ac:dyDescent="0.35">
      <c r="A99" s="11"/>
      <c r="B99" s="23"/>
      <c r="C99" s="34"/>
      <c r="D99" s="34"/>
      <c r="E99" s="34"/>
      <c r="F99" s="34"/>
      <c r="G99" s="102"/>
      <c r="H99" s="107"/>
      <c r="I99" s="107"/>
      <c r="J99" s="107"/>
      <c r="K99" s="49"/>
      <c r="L99" s="3"/>
      <c r="M99" s="3"/>
      <c r="N99" s="3"/>
      <c r="O99" s="3"/>
      <c r="P99" s="3"/>
      <c r="Q99" s="3"/>
      <c r="R99" s="3"/>
      <c r="S99" s="3"/>
      <c r="T99"/>
    </row>
    <row r="100" spans="1:20" x14ac:dyDescent="0.35">
      <c r="A100" s="23" t="s">
        <v>114</v>
      </c>
      <c r="B100" s="23"/>
      <c r="C100" s="34"/>
      <c r="D100" s="34"/>
      <c r="E100" s="34"/>
      <c r="F100" s="34"/>
      <c r="G100" s="102"/>
      <c r="H100" s="107"/>
      <c r="I100" s="107"/>
      <c r="J100" s="107"/>
      <c r="K100" s="49"/>
      <c r="L100" s="3"/>
      <c r="M100" s="3"/>
      <c r="N100" s="3"/>
      <c r="O100" s="3"/>
      <c r="P100" s="3"/>
      <c r="Q100" s="3"/>
      <c r="R100" s="3"/>
      <c r="S100" s="3"/>
      <c r="T100"/>
    </row>
    <row r="101" spans="1:20" x14ac:dyDescent="0.35">
      <c r="A101" s="11" t="s">
        <v>115</v>
      </c>
      <c r="B101" s="23"/>
      <c r="C101" s="34">
        <v>1500</v>
      </c>
      <c r="D101" s="34"/>
      <c r="E101" s="34">
        <v>1500</v>
      </c>
      <c r="F101" s="34"/>
      <c r="G101" s="102">
        <v>0</v>
      </c>
      <c r="H101" s="107"/>
      <c r="I101" s="107"/>
      <c r="J101" s="107"/>
      <c r="K101" s="49" t="s">
        <v>116</v>
      </c>
      <c r="L101" s="3"/>
      <c r="M101" s="3"/>
      <c r="N101" s="3"/>
      <c r="O101" s="3"/>
      <c r="P101" s="3"/>
      <c r="Q101" s="3"/>
      <c r="R101" s="3"/>
      <c r="S101" s="3"/>
      <c r="T101"/>
    </row>
    <row r="102" spans="1:20" x14ac:dyDescent="0.35">
      <c r="A102" s="11"/>
      <c r="B102" s="23"/>
      <c r="C102" s="34"/>
      <c r="D102" s="34"/>
      <c r="E102" s="34"/>
      <c r="F102" s="34"/>
      <c r="G102" s="102"/>
      <c r="H102" s="107"/>
      <c r="I102" s="107"/>
      <c r="J102" s="107"/>
      <c r="K102" s="49"/>
      <c r="L102" s="3"/>
      <c r="M102" s="3"/>
      <c r="N102" s="3"/>
      <c r="O102" s="3"/>
      <c r="P102" s="3"/>
      <c r="Q102" s="3"/>
      <c r="R102" s="3"/>
      <c r="S102" s="3"/>
      <c r="T102"/>
    </row>
    <row r="103" spans="1:20" x14ac:dyDescent="0.35">
      <c r="A103" s="23"/>
      <c r="B103" s="23"/>
      <c r="C103" s="34"/>
      <c r="D103" s="34"/>
      <c r="E103" s="34"/>
      <c r="F103" s="34"/>
      <c r="G103" s="98"/>
      <c r="H103" s="35"/>
      <c r="I103" s="35"/>
      <c r="J103" s="35"/>
      <c r="K103" s="46"/>
      <c r="L103" s="3"/>
      <c r="M103" s="3"/>
      <c r="N103" s="3"/>
      <c r="O103" s="3"/>
      <c r="P103" s="3"/>
      <c r="Q103" s="3"/>
      <c r="R103" s="3"/>
      <c r="S103" s="3"/>
      <c r="T103"/>
    </row>
    <row r="104" spans="1:20" x14ac:dyDescent="0.35">
      <c r="A104" s="23"/>
      <c r="B104" s="23"/>
      <c r="C104" s="34"/>
      <c r="D104" s="34"/>
      <c r="E104" s="34"/>
      <c r="F104" s="34"/>
      <c r="G104" s="98"/>
      <c r="H104" s="35"/>
      <c r="I104" s="35"/>
      <c r="J104" s="35"/>
      <c r="K104" s="46"/>
      <c r="L104" s="3"/>
      <c r="M104" s="3"/>
      <c r="N104" s="3"/>
      <c r="O104" s="3"/>
      <c r="P104" s="3"/>
      <c r="Q104" s="3"/>
      <c r="R104" s="3"/>
      <c r="S104" s="3"/>
      <c r="T104"/>
    </row>
    <row r="105" spans="1:20" x14ac:dyDescent="0.35">
      <c r="A105" s="21" t="s">
        <v>25</v>
      </c>
      <c r="B105" s="95">
        <f>SUM(B21:B104)</f>
        <v>90269.97</v>
      </c>
      <c r="C105" s="36">
        <f>SUM(C21:C104)</f>
        <v>70983</v>
      </c>
      <c r="D105" s="36">
        <f>SUM(D21:D104)</f>
        <v>33094.780000000006</v>
      </c>
      <c r="E105" s="36">
        <f>SUM(E21:E104)</f>
        <v>71840.753000000012</v>
      </c>
      <c r="F105" s="36"/>
      <c r="G105" s="108">
        <f>SUM(G21:G104)</f>
        <v>70094.11314999999</v>
      </c>
      <c r="H105" s="110">
        <f>SUM(H21:H104)</f>
        <v>68344.776075999995</v>
      </c>
      <c r="I105" s="110">
        <f>SUM(I21:I104)</f>
        <v>66326.567119040003</v>
      </c>
      <c r="J105" s="110">
        <f>SUM(J21:J104)</f>
        <v>68939.629803801567</v>
      </c>
      <c r="K105" s="11"/>
      <c r="L105"/>
      <c r="M105"/>
      <c r="N105"/>
      <c r="O105"/>
      <c r="P105"/>
      <c r="Q105"/>
      <c r="R105"/>
      <c r="S105"/>
      <c r="T105"/>
    </row>
    <row r="106" spans="1:20" x14ac:dyDescent="0.35">
      <c r="A106" s="21"/>
      <c r="B106" s="21"/>
      <c r="C106" s="36"/>
      <c r="D106" s="36"/>
      <c r="E106" s="36"/>
      <c r="F106" s="36"/>
      <c r="G106" s="108"/>
      <c r="H106" s="110"/>
      <c r="I106" s="110"/>
      <c r="J106" s="110"/>
      <c r="K106" s="20"/>
      <c r="L106"/>
      <c r="M106"/>
      <c r="N106"/>
      <c r="O106"/>
      <c r="P106"/>
      <c r="Q106"/>
      <c r="R106"/>
      <c r="S106"/>
      <c r="T106"/>
    </row>
    <row r="107" spans="1:20" hidden="1" x14ac:dyDescent="0.35">
      <c r="A107" s="20" t="s">
        <v>3</v>
      </c>
      <c r="B107" s="20"/>
      <c r="C107" s="38">
        <v>0</v>
      </c>
      <c r="D107" s="38"/>
      <c r="E107" s="38"/>
      <c r="F107" s="38"/>
      <c r="G107" s="109">
        <v>0</v>
      </c>
      <c r="H107" s="111">
        <v>0</v>
      </c>
      <c r="I107" s="111">
        <v>0</v>
      </c>
      <c r="J107" s="111">
        <v>0</v>
      </c>
      <c r="K107" s="20"/>
      <c r="L107"/>
      <c r="M107"/>
      <c r="N107"/>
      <c r="O107"/>
      <c r="P107"/>
      <c r="Q107"/>
      <c r="R107"/>
      <c r="S107"/>
      <c r="T107"/>
    </row>
    <row r="108" spans="1:20" x14ac:dyDescent="0.35">
      <c r="A108" s="20" t="s">
        <v>56</v>
      </c>
      <c r="B108" s="20"/>
      <c r="C108" s="36">
        <f>ROUNDUP(C105,0)</f>
        <v>70983</v>
      </c>
      <c r="D108" s="36"/>
      <c r="E108" s="36"/>
      <c r="F108" s="36"/>
      <c r="G108" s="108">
        <f>ROUNDUP(G105,0)</f>
        <v>70095</v>
      </c>
      <c r="H108" s="110">
        <f>H105</f>
        <v>68344.776075999995</v>
      </c>
      <c r="I108" s="110">
        <f>I105</f>
        <v>66326.567119040003</v>
      </c>
      <c r="J108" s="110">
        <f>J105</f>
        <v>68939.629803801567</v>
      </c>
      <c r="K108" s="37"/>
      <c r="L108"/>
      <c r="M108"/>
      <c r="N108"/>
      <c r="O108"/>
      <c r="P108"/>
      <c r="Q108"/>
      <c r="R108"/>
      <c r="S108"/>
      <c r="T108"/>
    </row>
    <row r="109" spans="1:20" x14ac:dyDescent="0.35">
      <c r="A109" s="20" t="s">
        <v>49</v>
      </c>
      <c r="B109" s="20"/>
      <c r="C109" s="39">
        <f>C17</f>
        <v>3840.22</v>
      </c>
      <c r="D109" s="39"/>
      <c r="E109" s="39"/>
      <c r="F109" s="39"/>
      <c r="G109" s="108">
        <f>G17</f>
        <v>2183</v>
      </c>
      <c r="H109" s="112">
        <f>H17</f>
        <v>3777.4199999999996</v>
      </c>
      <c r="I109" s="112">
        <f>I17</f>
        <v>3795.308</v>
      </c>
      <c r="J109" s="112">
        <f>J17</f>
        <v>2888.6915199999999</v>
      </c>
      <c r="K109" s="20"/>
      <c r="L109"/>
      <c r="M109"/>
      <c r="N109"/>
      <c r="O109"/>
      <c r="P109"/>
      <c r="Q109"/>
      <c r="R109"/>
      <c r="S109"/>
      <c r="T109"/>
    </row>
    <row r="110" spans="1:20" x14ac:dyDescent="0.35">
      <c r="A110" s="20" t="s">
        <v>117</v>
      </c>
      <c r="B110" s="20"/>
      <c r="C110" s="39">
        <v>1500</v>
      </c>
      <c r="D110" s="39"/>
      <c r="E110" s="39"/>
      <c r="F110" s="39"/>
      <c r="G110" s="108">
        <v>0</v>
      </c>
      <c r="H110" s="112"/>
      <c r="I110" s="112"/>
      <c r="J110" s="112"/>
      <c r="K110" s="20"/>
      <c r="L110"/>
      <c r="M110"/>
      <c r="N110"/>
      <c r="O110"/>
      <c r="P110"/>
      <c r="Q110"/>
      <c r="R110"/>
      <c r="S110"/>
      <c r="T110"/>
    </row>
    <row r="111" spans="1:20" x14ac:dyDescent="0.35">
      <c r="A111" s="20" t="s">
        <v>32</v>
      </c>
      <c r="B111" s="20"/>
      <c r="C111" s="39">
        <f>SUM(C108:C108)-C109-C110</f>
        <v>65642.78</v>
      </c>
      <c r="D111" s="40"/>
      <c r="E111" s="40"/>
      <c r="F111" s="40"/>
      <c r="G111" s="108">
        <f>ROUNDUP(G108-G109-G110,0)</f>
        <v>67912</v>
      </c>
      <c r="H111" s="112">
        <f t="shared" ref="H111:J111" si="9">ROUNDUP(H108-H109,0)</f>
        <v>64568</v>
      </c>
      <c r="I111" s="112">
        <f t="shared" si="9"/>
        <v>62532</v>
      </c>
      <c r="J111" s="112">
        <f t="shared" si="9"/>
        <v>66051</v>
      </c>
      <c r="K111" s="96"/>
      <c r="L111"/>
      <c r="M111"/>
      <c r="N111"/>
      <c r="O111"/>
      <c r="P111"/>
      <c r="Q111"/>
      <c r="R111"/>
      <c r="S111"/>
      <c r="T111"/>
    </row>
    <row r="112" spans="1:20" x14ac:dyDescent="0.35">
      <c r="A112" s="20" t="s">
        <v>33</v>
      </c>
      <c r="B112" s="20"/>
      <c r="C112" s="39"/>
      <c r="D112" s="39"/>
      <c r="E112" s="39"/>
      <c r="F112" s="39"/>
      <c r="G112" s="127">
        <f>(G111-C5)/C5</f>
        <v>3.4565757201834163E-2</v>
      </c>
      <c r="H112" s="113">
        <f>(H111-G111)/G111</f>
        <v>-4.9240193191188594E-2</v>
      </c>
      <c r="I112" s="113">
        <f>(I111-H111)/H111</f>
        <v>-3.153264775120803E-2</v>
      </c>
      <c r="J112" s="113">
        <f>(J111-I111)/I111</f>
        <v>5.6275187104202651E-2</v>
      </c>
      <c r="K112" s="20"/>
      <c r="L112"/>
      <c r="M112"/>
      <c r="N112"/>
      <c r="O112"/>
      <c r="P112"/>
      <c r="Q112"/>
      <c r="R112"/>
      <c r="S112"/>
      <c r="T112"/>
    </row>
    <row r="113" spans="1:20" ht="18.75" customHeight="1" x14ac:dyDescent="0.35">
      <c r="A113" s="25"/>
      <c r="B113" s="25"/>
      <c r="C113" s="26"/>
      <c r="D113" s="26"/>
      <c r="E113" s="26"/>
      <c r="F113" s="26"/>
      <c r="G113" s="61"/>
      <c r="H113" s="26"/>
      <c r="I113" s="26"/>
      <c r="J113" s="26"/>
      <c r="K113" s="51"/>
      <c r="L113" s="6"/>
      <c r="M113" s="9"/>
      <c r="N113" s="9"/>
      <c r="O113" s="5"/>
      <c r="P113" s="5"/>
      <c r="Q113"/>
      <c r="R113"/>
      <c r="S113"/>
      <c r="T113"/>
    </row>
    <row r="114" spans="1:20" x14ac:dyDescent="0.35">
      <c r="A114" s="24" t="s">
        <v>57</v>
      </c>
      <c r="B114" s="24"/>
      <c r="C114" s="26"/>
      <c r="D114" s="26">
        <f>D5+D17</f>
        <v>67596.55</v>
      </c>
      <c r="E114" s="26">
        <f>E5+E17</f>
        <v>69030</v>
      </c>
      <c r="F114" s="26"/>
      <c r="G114" s="61"/>
      <c r="H114" s="26"/>
      <c r="I114" s="26"/>
      <c r="J114" s="26"/>
      <c r="K114" s="51"/>
      <c r="L114" s="6"/>
      <c r="M114" s="9"/>
      <c r="N114" s="9"/>
      <c r="O114" s="5"/>
      <c r="P114" s="5"/>
      <c r="Q114"/>
      <c r="R114"/>
      <c r="S114"/>
      <c r="T114"/>
    </row>
    <row r="115" spans="1:20" x14ac:dyDescent="0.35">
      <c r="A115" s="11" t="s">
        <v>108</v>
      </c>
      <c r="B115" s="11"/>
      <c r="C115" s="26"/>
      <c r="D115" s="26">
        <f>SUM(D22:D66)</f>
        <v>29722.790000000012</v>
      </c>
      <c r="E115" s="26">
        <f>SUM(E22:E69)</f>
        <v>65968.763000000006</v>
      </c>
      <c r="F115" s="26"/>
      <c r="G115" s="61"/>
      <c r="H115" s="26"/>
      <c r="I115" s="26"/>
      <c r="J115" s="26"/>
      <c r="K115" s="17"/>
      <c r="L115" s="6"/>
      <c r="M115" s="9"/>
      <c r="N115" s="9"/>
      <c r="O115" s="5"/>
      <c r="P115" s="5"/>
      <c r="Q115"/>
      <c r="R115"/>
      <c r="S115"/>
      <c r="T115"/>
    </row>
    <row r="116" spans="1:20" x14ac:dyDescent="0.35">
      <c r="A116" s="11" t="s">
        <v>85</v>
      </c>
      <c r="B116" s="11"/>
      <c r="C116" s="26"/>
      <c r="D116" s="26">
        <f>SUM(D71:D89)</f>
        <v>3121.99</v>
      </c>
      <c r="E116" s="26">
        <f>SUM(E71:E90)+E101</f>
        <v>5871.99</v>
      </c>
      <c r="F116" s="26">
        <f>SUM(F71:F89)</f>
        <v>0</v>
      </c>
      <c r="G116" s="61"/>
      <c r="H116" s="26"/>
      <c r="I116" s="26"/>
      <c r="J116" s="26"/>
      <c r="K116" s="17"/>
      <c r="L116" s="6"/>
      <c r="M116" s="9"/>
      <c r="N116" s="9"/>
      <c r="O116" s="5"/>
      <c r="P116" s="5"/>
      <c r="Q116"/>
      <c r="R116"/>
      <c r="S116"/>
      <c r="T116"/>
    </row>
    <row r="117" spans="1:20" x14ac:dyDescent="0.35">
      <c r="A117" s="3"/>
      <c r="B117" s="3"/>
      <c r="C117" s="78"/>
      <c r="D117" s="79"/>
      <c r="E117" s="79"/>
      <c r="F117" s="78"/>
      <c r="G117" s="80"/>
      <c r="H117" s="78"/>
      <c r="I117" s="78"/>
      <c r="J117" s="78"/>
      <c r="K117" s="81"/>
      <c r="L117" s="6"/>
      <c r="M117" s="9"/>
      <c r="N117" s="9"/>
      <c r="O117" s="5"/>
      <c r="P117" s="5"/>
      <c r="Q117"/>
      <c r="R117"/>
      <c r="S117"/>
      <c r="T117"/>
    </row>
    <row r="118" spans="1:20" x14ac:dyDescent="0.35">
      <c r="A118" s="3"/>
      <c r="B118" s="3"/>
      <c r="C118" s="78"/>
      <c r="D118" s="79"/>
      <c r="E118" s="79"/>
      <c r="F118" s="78"/>
      <c r="G118" s="80"/>
      <c r="H118" s="78"/>
      <c r="I118" s="78"/>
      <c r="J118" s="78"/>
      <c r="K118" s="81"/>
      <c r="L118" s="6"/>
      <c r="M118" s="9"/>
      <c r="N118" s="9"/>
      <c r="O118" s="5"/>
      <c r="P118" s="5"/>
      <c r="Q118"/>
      <c r="R118"/>
      <c r="S118"/>
      <c r="T118"/>
    </row>
    <row r="119" spans="1:20" x14ac:dyDescent="0.35">
      <c r="A119" s="114" t="s">
        <v>86</v>
      </c>
      <c r="B119" s="114"/>
      <c r="C119" s="115"/>
      <c r="D119" s="116"/>
      <c r="E119" s="79"/>
      <c r="F119" s="78"/>
      <c r="G119" s="80"/>
      <c r="H119" s="78"/>
      <c r="I119" s="78"/>
      <c r="J119" s="78"/>
      <c r="K119" s="81"/>
      <c r="L119" s="6"/>
      <c r="M119" s="9"/>
      <c r="N119" s="9"/>
      <c r="O119" s="5"/>
      <c r="P119" s="5"/>
      <c r="Q119"/>
      <c r="R119"/>
      <c r="S119"/>
      <c r="T119"/>
    </row>
    <row r="120" spans="1:20" x14ac:dyDescent="0.35">
      <c r="A120" s="117" t="s">
        <v>154</v>
      </c>
      <c r="B120" s="117"/>
      <c r="C120" s="118"/>
      <c r="D120" s="123">
        <v>21803.74</v>
      </c>
      <c r="E120" s="79"/>
      <c r="F120" s="78"/>
      <c r="G120" s="80"/>
      <c r="H120" s="78"/>
      <c r="I120" s="78"/>
      <c r="J120" s="78"/>
      <c r="K120" s="81"/>
      <c r="L120" s="6"/>
      <c r="M120" s="9"/>
      <c r="N120" s="9"/>
      <c r="O120" s="5"/>
      <c r="P120" s="5"/>
      <c r="Q120"/>
      <c r="R120"/>
      <c r="S120"/>
      <c r="T120"/>
    </row>
    <row r="121" spans="1:20" x14ac:dyDescent="0.35">
      <c r="A121" s="117" t="s">
        <v>155</v>
      </c>
      <c r="B121" s="117"/>
      <c r="C121" s="118"/>
      <c r="D121" s="123">
        <v>38581.56</v>
      </c>
      <c r="E121" s="79"/>
      <c r="F121" s="78"/>
      <c r="G121" s="80"/>
      <c r="H121" s="78"/>
      <c r="I121" s="78"/>
      <c r="J121" s="78"/>
      <c r="K121" s="81"/>
      <c r="L121" s="6"/>
      <c r="M121" s="9"/>
      <c r="N121" s="9"/>
      <c r="O121" s="5"/>
      <c r="P121" s="5"/>
      <c r="Q121"/>
      <c r="R121"/>
      <c r="S121"/>
      <c r="T121"/>
    </row>
    <row r="122" spans="1:20" x14ac:dyDescent="0.35">
      <c r="A122" s="117"/>
      <c r="B122" s="117"/>
      <c r="C122" s="118"/>
      <c r="D122" s="118"/>
      <c r="E122" s="79"/>
      <c r="F122" s="78"/>
      <c r="G122" s="80"/>
      <c r="H122" s="78"/>
      <c r="I122" s="78"/>
      <c r="J122" s="78"/>
      <c r="K122" s="81"/>
      <c r="L122" s="6"/>
      <c r="M122" s="9"/>
      <c r="N122" s="9"/>
      <c r="O122" s="5"/>
      <c r="P122" s="5"/>
      <c r="Q122"/>
      <c r="R122"/>
      <c r="S122"/>
      <c r="T122"/>
    </row>
    <row r="123" spans="1:20" x14ac:dyDescent="0.35">
      <c r="A123" s="117" t="s">
        <v>145</v>
      </c>
      <c r="B123" s="117"/>
      <c r="C123" s="118"/>
      <c r="D123" s="118">
        <v>2856</v>
      </c>
      <c r="E123" s="79"/>
      <c r="F123" s="78"/>
      <c r="G123" s="80"/>
      <c r="H123" s="78"/>
      <c r="I123" s="78"/>
      <c r="J123" s="78"/>
      <c r="K123" s="81"/>
      <c r="L123" s="6"/>
      <c r="M123" s="9"/>
      <c r="N123" s="9"/>
      <c r="O123" s="5"/>
      <c r="P123" s="5"/>
      <c r="Q123"/>
      <c r="R123"/>
      <c r="S123"/>
      <c r="T123"/>
    </row>
    <row r="124" spans="1:20" x14ac:dyDescent="0.35">
      <c r="A124" s="117" t="s">
        <v>146</v>
      </c>
      <c r="B124" s="117"/>
      <c r="C124" s="118"/>
      <c r="D124" s="118">
        <v>265.99</v>
      </c>
      <c r="E124" s="79"/>
      <c r="F124" s="78"/>
      <c r="G124" s="80"/>
      <c r="H124" s="78"/>
      <c r="I124" s="78"/>
      <c r="J124" s="78"/>
      <c r="K124" s="81"/>
      <c r="L124" s="6"/>
      <c r="M124" s="9"/>
      <c r="N124" s="9"/>
      <c r="O124" s="5"/>
      <c r="P124" s="5"/>
      <c r="Q124"/>
      <c r="R124"/>
      <c r="S124"/>
      <c r="T124"/>
    </row>
    <row r="125" spans="1:20" x14ac:dyDescent="0.35">
      <c r="C125" s="97"/>
      <c r="D125" s="97"/>
      <c r="E125" s="79"/>
      <c r="F125" s="78"/>
      <c r="G125" s="80"/>
      <c r="H125" s="78"/>
      <c r="I125" s="78"/>
      <c r="J125" s="78"/>
      <c r="K125" s="81"/>
      <c r="L125" s="6"/>
      <c r="M125" s="9"/>
      <c r="N125" s="9"/>
      <c r="O125" s="5"/>
      <c r="P125" s="5"/>
      <c r="Q125"/>
      <c r="R125"/>
      <c r="S125"/>
      <c r="T125"/>
    </row>
    <row r="127" spans="1:20" x14ac:dyDescent="0.35">
      <c r="A127" s="90"/>
      <c r="B127" s="3" t="s">
        <v>121</v>
      </c>
    </row>
    <row r="128" spans="1:20" x14ac:dyDescent="0.35">
      <c r="A128" s="90"/>
      <c r="B128" s="90"/>
      <c r="C128" s="90"/>
      <c r="D128" s="90"/>
      <c r="E128" s="90"/>
    </row>
    <row r="129" spans="1:5" x14ac:dyDescent="0.35">
      <c r="A129" s="90">
        <v>1</v>
      </c>
      <c r="B129" s="90" t="s">
        <v>72</v>
      </c>
      <c r="C129" s="91">
        <f>G111</f>
        <v>67912</v>
      </c>
      <c r="D129" s="90"/>
      <c r="E129" s="90"/>
    </row>
    <row r="130" spans="1:5" x14ac:dyDescent="0.35">
      <c r="A130" s="90">
        <v>2</v>
      </c>
      <c r="B130" s="90" t="s">
        <v>73</v>
      </c>
      <c r="C130" s="91">
        <v>200</v>
      </c>
      <c r="D130" s="90"/>
      <c r="E130" s="90"/>
    </row>
    <row r="131" spans="1:5" x14ac:dyDescent="0.35">
      <c r="A131" s="90">
        <v>3</v>
      </c>
      <c r="B131" s="90" t="s">
        <v>80</v>
      </c>
      <c r="C131" s="91">
        <f>C129+C130</f>
        <v>68112</v>
      </c>
      <c r="D131" s="90"/>
      <c r="E131" s="90"/>
    </row>
    <row r="132" spans="1:5" x14ac:dyDescent="0.35">
      <c r="A132" s="90">
        <v>4</v>
      </c>
      <c r="B132" s="90" t="s">
        <v>91</v>
      </c>
      <c r="C132" s="92">
        <f>C131</f>
        <v>68112</v>
      </c>
      <c r="D132" s="90" t="s">
        <v>81</v>
      </c>
      <c r="E132" s="90"/>
    </row>
    <row r="133" spans="1:5" x14ac:dyDescent="0.35">
      <c r="A133" s="90">
        <v>5</v>
      </c>
      <c r="B133" s="90" t="s">
        <v>147</v>
      </c>
      <c r="C133" s="90">
        <v>376.55</v>
      </c>
      <c r="D133" s="90"/>
      <c r="E133" s="90"/>
    </row>
    <row r="134" spans="1:5" x14ac:dyDescent="0.35">
      <c r="A134" s="90">
        <v>8</v>
      </c>
      <c r="B134" s="90" t="s">
        <v>82</v>
      </c>
      <c r="C134" s="91">
        <f>(C132/C133)</f>
        <v>180.88434470853804</v>
      </c>
      <c r="D134" s="90"/>
      <c r="E134" s="90"/>
    </row>
    <row r="135" spans="1:5" x14ac:dyDescent="0.35">
      <c r="A135" s="90">
        <v>9</v>
      </c>
      <c r="B135" s="90" t="s">
        <v>74</v>
      </c>
      <c r="C135" s="93">
        <v>174.71</v>
      </c>
      <c r="D135" s="90"/>
      <c r="E135" s="90"/>
    </row>
    <row r="136" spans="1:5" x14ac:dyDescent="0.35">
      <c r="A136" s="90">
        <v>10</v>
      </c>
      <c r="B136" s="90" t="s">
        <v>83</v>
      </c>
      <c r="C136" s="91">
        <f>(C134-C135)/C135*100</f>
        <v>3.5340534076687247</v>
      </c>
      <c r="D136" s="90"/>
      <c r="E136" s="90"/>
    </row>
    <row r="139" spans="1:5" x14ac:dyDescent="0.35">
      <c r="D139" t="s">
        <v>75</v>
      </c>
      <c r="E139" t="s">
        <v>76</v>
      </c>
    </row>
    <row r="140" spans="1:5" x14ac:dyDescent="0.35">
      <c r="B140" t="s">
        <v>77</v>
      </c>
      <c r="C140" s="5">
        <v>61945</v>
      </c>
      <c r="D140">
        <v>0</v>
      </c>
      <c r="E140" s="94">
        <f t="shared" ref="E140:E144" si="10">D140/C140</f>
        <v>0</v>
      </c>
    </row>
    <row r="141" spans="1:5" x14ac:dyDescent="0.35">
      <c r="B141" t="s">
        <v>78</v>
      </c>
      <c r="C141" s="5">
        <v>61945</v>
      </c>
      <c r="D141">
        <f t="shared" ref="D141:D144" si="11">C141-C140</f>
        <v>0</v>
      </c>
      <c r="E141" s="94">
        <f t="shared" si="10"/>
        <v>0</v>
      </c>
    </row>
    <row r="142" spans="1:5" x14ac:dyDescent="0.35">
      <c r="B142" t="s">
        <v>79</v>
      </c>
      <c r="C142" s="5">
        <v>63686</v>
      </c>
      <c r="D142">
        <f t="shared" si="11"/>
        <v>1741</v>
      </c>
      <c r="E142" s="94">
        <f t="shared" si="10"/>
        <v>2.7337248374839054E-2</v>
      </c>
    </row>
    <row r="143" spans="1:5" x14ac:dyDescent="0.35">
      <c r="B143" t="s">
        <v>92</v>
      </c>
      <c r="C143" s="5">
        <v>65643</v>
      </c>
      <c r="D143">
        <f t="shared" si="11"/>
        <v>1957</v>
      </c>
      <c r="E143" s="94">
        <f t="shared" si="10"/>
        <v>2.9812775162622061E-2</v>
      </c>
    </row>
    <row r="144" spans="1:5" x14ac:dyDescent="0.35">
      <c r="B144" t="s">
        <v>122</v>
      </c>
      <c r="C144" s="1">
        <f>C131</f>
        <v>68112</v>
      </c>
      <c r="D144">
        <f t="shared" si="11"/>
        <v>2469</v>
      </c>
      <c r="E144" s="94">
        <f t="shared" si="10"/>
        <v>3.6249119097956306E-2</v>
      </c>
    </row>
  </sheetData>
  <mergeCells count="5">
    <mergeCell ref="K2:K4"/>
    <mergeCell ref="M1:O1"/>
    <mergeCell ref="D2:D3"/>
    <mergeCell ref="C1:E1"/>
    <mergeCell ref="H1:J1"/>
  </mergeCells>
  <printOptions horizontalCentered="1" gridLines="1"/>
  <pageMargins left="0.39370078740157483" right="0.39370078740157483" top="0.78740157480314965" bottom="0.39370078740157483" header="0.19685039370078741" footer="0"/>
  <pageSetup paperSize="9" scale="78" fitToHeight="0" orientation="landscape" r:id="rId1"/>
  <headerFooter>
    <oddHeader xml:space="preserve">&amp;C&amp;"-,Bold"Leafield Parish Council
2024-25 - DRAFT budget&amp;"-,Regular"
</oddHeader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topLeftCell="A13" zoomScale="60" zoomScaleNormal="100" workbookViewId="0">
      <selection sqref="A1:A1048576"/>
    </sheetView>
  </sheetViews>
  <sheetFormatPr defaultColWidth="8.81640625" defaultRowHeight="14.5" x14ac:dyDescent="0.35"/>
  <cols>
    <col min="1" max="1" width="39.6328125" customWidth="1"/>
  </cols>
  <sheetData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Budget_Precept</vt:lpstr>
      <vt:lpstr>Sheet1</vt:lpstr>
      <vt:lpstr>Sheet2</vt:lpstr>
      <vt:lpstr>Budget_Precept!Print_Area</vt:lpstr>
    </vt:vector>
  </TitlesOfParts>
  <Company>Messagelabs | Now part of Symantec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keywords>KDoughtyFile</cp:keywords>
  <cp:lastModifiedBy>Leafield Parish Council Clerk</cp:lastModifiedBy>
  <cp:lastPrinted>2023-11-14T13:20:26Z</cp:lastPrinted>
  <dcterms:created xsi:type="dcterms:W3CDTF">2014-11-24T22:05:37Z</dcterms:created>
  <dcterms:modified xsi:type="dcterms:W3CDTF">2023-12-09T20:19:27Z</dcterms:modified>
</cp:coreProperties>
</file>