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92e9dc16d63b3bb/Leafield Parish Council/My Documents/Finance/Budget/Budget for 2026-27/Draft/"/>
    </mc:Choice>
  </mc:AlternateContent>
  <xr:revisionPtr revIDLastSave="30" documentId="8_{F248D24E-A0F5-41D2-B690-B845D29BA65D}" xr6:coauthVersionLast="47" xr6:coauthVersionMax="47" xr10:uidLastSave="{D51918BE-07D5-4748-8E5B-D9C2CAFE3462}"/>
  <bookViews>
    <workbookView xWindow="-110" yWindow="-110" windowWidth="19420" windowHeight="10420" xr2:uid="{00000000-000D-0000-FFFF-FFFF00000000}"/>
  </bookViews>
  <sheets>
    <sheet name="Budget_Precept" sheetId="1" r:id="rId1"/>
    <sheet name="Sheet1" sheetId="2" r:id="rId2"/>
    <sheet name="Sheet2" sheetId="3" r:id="rId3"/>
  </sheets>
  <definedNames>
    <definedName name="_xlnm.Print_Area" localSheetId="0">Budget_Precept!$A$1:$I$100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1" l="1"/>
  <c r="F25" i="1" l="1"/>
  <c r="E103" i="1"/>
  <c r="E104" i="1"/>
  <c r="B55" i="1"/>
  <c r="B17" i="1"/>
  <c r="D103" i="1" l="1"/>
  <c r="G49" i="1" l="1"/>
  <c r="H49" i="1" s="1"/>
  <c r="I49" i="1" s="1"/>
  <c r="G48" i="1"/>
  <c r="H48" i="1" s="1"/>
  <c r="I48" i="1" s="1"/>
  <c r="G38" i="1"/>
  <c r="H38" i="1" s="1"/>
  <c r="I38" i="1" s="1"/>
  <c r="F9" i="1"/>
  <c r="G53" i="1" l="1"/>
  <c r="D18" i="1" l="1"/>
  <c r="D104" i="1" l="1"/>
  <c r="G60" i="1" l="1"/>
  <c r="H60" i="1" s="1"/>
  <c r="I60" i="1" s="1"/>
  <c r="B18" i="1"/>
  <c r="F18" i="1" l="1"/>
  <c r="F97" i="1" s="1"/>
  <c r="E18" i="1"/>
  <c r="H65" i="1"/>
  <c r="I65" i="1" s="1"/>
  <c r="G62" i="1"/>
  <c r="H62" i="1" s="1"/>
  <c r="I62" i="1" s="1"/>
  <c r="H53" i="1"/>
  <c r="I53" i="1" s="1"/>
  <c r="H55" i="1"/>
  <c r="I55" i="1" s="1"/>
  <c r="H57" i="1"/>
  <c r="I57" i="1" s="1"/>
  <c r="G58" i="1"/>
  <c r="H58" i="1" s="1"/>
  <c r="I58" i="1" s="1"/>
  <c r="G59" i="1"/>
  <c r="H59" i="1" s="1"/>
  <c r="I59" i="1" s="1"/>
  <c r="G52" i="1"/>
  <c r="H52" i="1" s="1"/>
  <c r="I52" i="1" s="1"/>
  <c r="G37" i="1"/>
  <c r="G39" i="1"/>
  <c r="H39" i="1" s="1"/>
  <c r="I39" i="1" s="1"/>
  <c r="G40" i="1"/>
  <c r="H40" i="1" s="1"/>
  <c r="I40" i="1" s="1"/>
  <c r="H41" i="1"/>
  <c r="I41" i="1" s="1"/>
  <c r="G42" i="1"/>
  <c r="H42" i="1" s="1"/>
  <c r="I42" i="1" s="1"/>
  <c r="G45" i="1"/>
  <c r="H45" i="1" s="1"/>
  <c r="I45" i="1" s="1"/>
  <c r="G46" i="1"/>
  <c r="H46" i="1" s="1"/>
  <c r="I46" i="1" s="1"/>
  <c r="G47" i="1"/>
  <c r="H47" i="1" s="1"/>
  <c r="I47" i="1" s="1"/>
  <c r="G50" i="1"/>
  <c r="H50" i="1" s="1"/>
  <c r="I50" i="1" s="1"/>
  <c r="G36" i="1"/>
  <c r="H36" i="1" s="1"/>
  <c r="I36" i="1" s="1"/>
  <c r="G24" i="1"/>
  <c r="H24" i="1" s="1"/>
  <c r="I24" i="1" s="1"/>
  <c r="G25" i="1"/>
  <c r="H25" i="1" s="1"/>
  <c r="I25" i="1" s="1"/>
  <c r="G27" i="1"/>
  <c r="H27" i="1" s="1"/>
  <c r="I27" i="1" s="1"/>
  <c r="G28" i="1"/>
  <c r="H28" i="1" s="1"/>
  <c r="I28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 s="1"/>
  <c r="I34" i="1" s="1"/>
  <c r="G23" i="1"/>
  <c r="H23" i="1" s="1"/>
  <c r="I23" i="1" s="1"/>
  <c r="B93" i="1"/>
  <c r="D129" i="1"/>
  <c r="E129" i="1" s="1"/>
  <c r="E128" i="1"/>
  <c r="H37" i="1" l="1"/>
  <c r="G14" i="1"/>
  <c r="C18" i="1"/>
  <c r="C97" i="1" s="1"/>
  <c r="D102" i="1"/>
  <c r="I37" i="1" l="1"/>
  <c r="I14" i="1" s="1"/>
  <c r="I18" i="1" s="1"/>
  <c r="H14" i="1"/>
  <c r="E102" i="1"/>
  <c r="G64" i="1"/>
  <c r="H64" i="1" s="1"/>
  <c r="I64" i="1" s="1"/>
  <c r="G22" i="1"/>
  <c r="H22" i="1" s="1"/>
  <c r="I22" i="1" s="1"/>
  <c r="H11" i="1"/>
  <c r="G11" i="1"/>
  <c r="H9" i="1"/>
  <c r="H10" i="1"/>
  <c r="G9" i="1"/>
  <c r="G10" i="1"/>
  <c r="G18" i="1" l="1"/>
  <c r="G97" i="1" s="1"/>
  <c r="H18" i="1"/>
  <c r="H97" i="1" s="1"/>
  <c r="I97" i="1"/>
  <c r="C93" i="1" l="1"/>
  <c r="C96" i="1" s="1"/>
  <c r="C99" i="1" s="1"/>
  <c r="D93" i="1" l="1"/>
  <c r="E93" i="1"/>
  <c r="F93" i="1" l="1"/>
  <c r="F96" i="1" s="1"/>
  <c r="F99" i="1" s="1"/>
  <c r="D133" i="1" l="1"/>
  <c r="E133" i="1" s="1"/>
  <c r="C134" i="1"/>
  <c r="D134" i="1" s="1"/>
  <c r="E134" i="1" s="1"/>
  <c r="D131" i="1"/>
  <c r="E131" i="1" s="1"/>
  <c r="F100" i="1"/>
  <c r="G93" i="1"/>
  <c r="G96" i="1" s="1"/>
  <c r="G99" i="1" s="1"/>
  <c r="G100" i="1" s="1"/>
  <c r="I93" i="1" l="1"/>
  <c r="I96" i="1" s="1"/>
  <c r="I99" i="1" s="1"/>
  <c r="H93" i="1"/>
  <c r="H96" i="1" s="1"/>
  <c r="H99" i="1" s="1"/>
  <c r="H100" i="1" s="1"/>
  <c r="I100" i="1" l="1"/>
  <c r="C117" i="1"/>
  <c r="D130" i="1"/>
  <c r="E130" i="1" s="1"/>
  <c r="D132" i="1" l="1"/>
  <c r="E132" i="1" s="1"/>
  <c r="C119" i="1"/>
  <c r="C120" i="1" s="1"/>
  <c r="C122" i="1" s="1"/>
  <c r="C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F23" authorId="0" shapeId="0" xr:uid="{AA5AFDC9-0759-44B1-B681-53609D1B623F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SCP30 - £21.14
</t>
        </r>
      </text>
    </comment>
    <comment ref="B46" authorId="0" shapeId="0" xr:uid="{B1FBEB89-F891-49CD-B85A-43EF2CAAA2A9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Budget: £7553.78
EMR: £2000
</t>
        </r>
      </text>
    </comment>
    <comment ref="B53" authorId="0" shapeId="0" xr:uid="{7104D89A-9A4E-446A-9A20-FB7D6A3B1D0A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Budget: £500
EMR: £1,250
</t>
        </r>
      </text>
    </comment>
    <comment ref="B55" authorId="0" shapeId="0" xr:uid="{C147AA75-458D-4626-83BF-0EC7F478D018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Budget - £2394.50
EMR: £380
</t>
        </r>
      </text>
    </comment>
    <comment ref="B56" authorId="0" shapeId="0" xr:uid="{4AA4DC11-7DB2-4A72-B144-E6DFE4164307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EMR: £5830
</t>
        </r>
      </text>
    </comment>
  </commentList>
</comments>
</file>

<file path=xl/sharedStrings.xml><?xml version="1.0" encoding="utf-8"?>
<sst xmlns="http://schemas.openxmlformats.org/spreadsheetml/2006/main" count="151" uniqueCount="143">
  <si>
    <t>Precept</t>
  </si>
  <si>
    <t>Comments</t>
  </si>
  <si>
    <t>Receipts</t>
  </si>
  <si>
    <t>Money drawn from General Funds</t>
  </si>
  <si>
    <t>Other Receipts</t>
  </si>
  <si>
    <t>Total Other Receipts</t>
  </si>
  <si>
    <t>Council Tax</t>
  </si>
  <si>
    <t xml:space="preserve">Church Floodlights </t>
  </si>
  <si>
    <t>Church Clock</t>
  </si>
  <si>
    <t>Clerks Salary</t>
  </si>
  <si>
    <t>Employers National Insurance costs</t>
  </si>
  <si>
    <t>Pension costs</t>
  </si>
  <si>
    <t>Training costs</t>
  </si>
  <si>
    <t>Insurance Premiums</t>
  </si>
  <si>
    <t>Lady Reade Charity / Charitable donations</t>
  </si>
  <si>
    <t>Audit / Legal Fees / Land Registry</t>
  </si>
  <si>
    <t>Oxon Playing Fields Association</t>
  </si>
  <si>
    <t>OALC Fees</t>
  </si>
  <si>
    <t>Village Regeneration</t>
  </si>
  <si>
    <t>Tree Survey / Maintenance</t>
  </si>
  <si>
    <t>Remembrance Sunday wreath</t>
  </si>
  <si>
    <t>CCTV</t>
  </si>
  <si>
    <t>Total  Expenditure</t>
  </si>
  <si>
    <t>Grants/Wayleaves</t>
  </si>
  <si>
    <t>Community Gym/Pavilion</t>
  </si>
  <si>
    <t>Recreation &amp; Leisure</t>
  </si>
  <si>
    <t>Environment</t>
  </si>
  <si>
    <t>Consultation &amp; Communication</t>
  </si>
  <si>
    <t>Health, Welfare, Community &amp; Neighbourhood Watch</t>
  </si>
  <si>
    <t>Final Precept Required</t>
  </si>
  <si>
    <t>% Rise in Precept Y/Y</t>
  </si>
  <si>
    <t>SLCC Subs</t>
  </si>
  <si>
    <t>Chargeable Waste Disposal 600 litre bin</t>
  </si>
  <si>
    <t>Playing field &amp; Play Equip Maintenance</t>
  </si>
  <si>
    <t>Not continuing</t>
  </si>
  <si>
    <t>Membership of ICCM</t>
  </si>
  <si>
    <t>Membership of Open Spaces Society</t>
  </si>
  <si>
    <t>Closed Churchyard Maintenance</t>
  </si>
  <si>
    <t>Predicted</t>
  </si>
  <si>
    <t>Bank Interest</t>
  </si>
  <si>
    <t>Next Year</t>
  </si>
  <si>
    <t>Current Financial Year</t>
  </si>
  <si>
    <t>Minus Estimated Other Receipts</t>
  </si>
  <si>
    <t>Village Hall rent</t>
  </si>
  <si>
    <t>Burial Ground Fees</t>
  </si>
  <si>
    <t>Haven't paid for past 3 years, exception applied</t>
  </si>
  <si>
    <t>New items for consideration</t>
  </si>
  <si>
    <t>Burial Ground Maintenance</t>
  </si>
  <si>
    <t>Funds Required for proposed expenditure</t>
  </si>
  <si>
    <t>Total receipts</t>
  </si>
  <si>
    <t>Approved  Budget</t>
  </si>
  <si>
    <t>Predicted Year End Figure</t>
  </si>
  <si>
    <t>Budget</t>
  </si>
  <si>
    <t>Previous Financial Year</t>
  </si>
  <si>
    <t>Council Website and Email</t>
  </si>
  <si>
    <t>Policy, Finance and Administration</t>
  </si>
  <si>
    <t>Churchyard stone wall repairs</t>
  </si>
  <si>
    <t>Speed indication devices</t>
  </si>
  <si>
    <t>Society of Local Council Clerks - proportion of Clerk's subscription</t>
  </si>
  <si>
    <t>General area grass cutting contract</t>
  </si>
  <si>
    <t>Grass Cutting - general areas</t>
  </si>
  <si>
    <t>Grass cutting, hedge maintenance, ground mainteance</t>
  </si>
  <si>
    <t>Parish general expense (budget)</t>
  </si>
  <si>
    <t>Parish council election expenses</t>
  </si>
  <si>
    <t>Previous year band D tax</t>
  </si>
  <si>
    <t>Change</t>
  </si>
  <si>
    <t>% change</t>
  </si>
  <si>
    <t>2020 - 21</t>
  </si>
  <si>
    <t>2021 - 22</t>
  </si>
  <si>
    <t>2022-23</t>
  </si>
  <si>
    <t>Precept for tax setting purpose (line 3 = line 1 + line 2)</t>
  </si>
  <si>
    <t>(=line 3 rounded up)</t>
  </si>
  <si>
    <t>Band D Tax ( line 4 / line 5)</t>
  </si>
  <si>
    <t>Tax rise = (line 6 - line 7) / line 7 x 100</t>
  </si>
  <si>
    <t>Stationery/Laptop/licences</t>
  </si>
  <si>
    <t>Total expenditure from reserves</t>
  </si>
  <si>
    <t>RESERVES</t>
  </si>
  <si>
    <t>Future Year Predictions - 4%</t>
  </si>
  <si>
    <t>2023-24</t>
  </si>
  <si>
    <t>Village Hall Car Park</t>
  </si>
  <si>
    <t>Community First Oxfordshire</t>
  </si>
  <si>
    <t>Use of Earmarked Reserves</t>
  </si>
  <si>
    <t>Use of General Reserves</t>
  </si>
  <si>
    <t>Pavilion - business rates</t>
  </si>
  <si>
    <t>Tree survey/maintenance</t>
  </si>
  <si>
    <t>Total expenditure on budget lines (some overbudget)</t>
  </si>
  <si>
    <t>Includes Pavilion rates</t>
  </si>
  <si>
    <t xml:space="preserve">Commercial bin </t>
  </si>
  <si>
    <t>Half of commercial bin cost</t>
  </si>
  <si>
    <t>Additional items to be taken from reserves</t>
  </si>
  <si>
    <t>Minus use of reserves</t>
  </si>
  <si>
    <t>2027/28</t>
  </si>
  <si>
    <t>Play Equipment  inspection(independent)</t>
  </si>
  <si>
    <t>Playground bin</t>
  </si>
  <si>
    <t>Pavilion - maintenance</t>
  </si>
  <si>
    <t>Portacabin rent</t>
  </si>
  <si>
    <t>Burial Ground Loan Repayment</t>
  </si>
  <si>
    <t>Churchyard maintenance</t>
  </si>
  <si>
    <t>Tree survey and works</t>
  </si>
  <si>
    <t>Mowing, equipment repairs, allowance towards fence/gate replacement, equipment replacement</t>
  </si>
  <si>
    <t>ICO - £40.00 / Internal audit - £350  / External audit -  £420  / legal fees ????</t>
  </si>
  <si>
    <t>Put at £0 - only one burial since plot opened</t>
  </si>
  <si>
    <t>Ionos and Eyelid</t>
  </si>
  <si>
    <t>Village Green</t>
  </si>
  <si>
    <t>2024-25</t>
  </si>
  <si>
    <t>Donations</t>
  </si>
  <si>
    <t>Payments</t>
  </si>
  <si>
    <t>2025-26</t>
  </si>
  <si>
    <t>2025-2026</t>
  </si>
  <si>
    <t>2028/29</t>
  </si>
  <si>
    <t>Council phone</t>
  </si>
  <si>
    <t>Election expenses</t>
  </si>
  <si>
    <t>Insurance claim</t>
  </si>
  <si>
    <t>Churchyard wall repairs</t>
  </si>
  <si>
    <t>Village Hall car park</t>
  </si>
  <si>
    <t>Playing field and playground maintenance</t>
  </si>
  <si>
    <t>Pavilion door repairs</t>
  </si>
  <si>
    <t>Home working allowance</t>
  </si>
  <si>
    <t>Village Hall drainage works</t>
  </si>
  <si>
    <t>PWLB repayment - repayment ends 2045</t>
  </si>
  <si>
    <t>Village Hall legal work</t>
  </si>
  <si>
    <t>Based on 501-750 electorate</t>
  </si>
  <si>
    <t>Grass cutting, tree maintenance, memorial work, other maintenance</t>
  </si>
  <si>
    <t>Playground renewal</t>
  </si>
  <si>
    <t xml:space="preserve">Village Hall </t>
  </si>
  <si>
    <t>Actuals 2024-2025</t>
  </si>
  <si>
    <t>2026-2027</t>
  </si>
  <si>
    <t>2029/30</t>
  </si>
  <si>
    <t>Pavilion water</t>
  </si>
  <si>
    <t>Interim audit</t>
  </si>
  <si>
    <t>2026-27</t>
  </si>
  <si>
    <t>Precept 2026/27</t>
  </si>
  <si>
    <t>Proposed precept 2026/27 (from line 3)</t>
  </si>
  <si>
    <t>Tax base for 2026/27</t>
  </si>
  <si>
    <t>x</t>
  </si>
  <si>
    <t>Defibrillator pads</t>
  </si>
  <si>
    <t>Will increase if more equipment in place</t>
  </si>
  <si>
    <t>Hedge maintenance, potholes</t>
  </si>
  <si>
    <t>Actuals to 31/10/25</t>
  </si>
  <si>
    <t>Earmarked Reserves remaining 31/10/25</t>
  </si>
  <si>
    <t>General reserves remaining 31/10/25</t>
  </si>
  <si>
    <t>Earmarked reserves used to 31/10/25</t>
  </si>
  <si>
    <t>General reserves used to 31/10/25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</si>
</sst>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1">
    <xf numFmtId="0" fontId="0" fillId="0" borderId="0" xfId="0"/>
    <xf numFmtId="3" fontId="0" fillId="0" borderId="0" xfId="0" applyNumberFormat="1"/>
    <xf numFmtId="0" fontId="0" fillId="2" borderId="0" xfId="0" applyFill="1"/>
    <xf numFmtId="0" fontId="1" fillId="0" borderId="0" xfId="0" applyFont="1"/>
    <xf numFmtId="164" fontId="0" fillId="0" borderId="0" xfId="1" applyNumberFormat="1" applyFont="1"/>
    <xf numFmtId="1" fontId="0" fillId="0" borderId="0" xfId="0" applyNumberFormat="1"/>
    <xf numFmtId="1" fontId="0" fillId="0" borderId="0" xfId="1" applyNumberFormat="1" applyFont="1"/>
    <xf numFmtId="164" fontId="0" fillId="0" borderId="0" xfId="1" applyNumberFormat="1" applyFont="1" applyFill="1"/>
    <xf numFmtId="1" fontId="0" fillId="0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0" fontId="0" fillId="0" borderId="3" xfId="0" applyBorder="1"/>
    <xf numFmtId="0" fontId="0" fillId="6" borderId="0" xfId="0" applyFill="1"/>
    <xf numFmtId="3" fontId="0" fillId="2" borderId="2" xfId="0" applyNumberFormat="1" applyFill="1" applyBorder="1" applyAlignment="1">
      <alignment horizontal="center"/>
    </xf>
    <xf numFmtId="0" fontId="0" fillId="6" borderId="3" xfId="0" applyFill="1" applyBorder="1"/>
    <xf numFmtId="17" fontId="0" fillId="6" borderId="0" xfId="0" applyNumberFormat="1" applyFill="1"/>
    <xf numFmtId="3" fontId="0" fillId="6" borderId="0" xfId="0" applyNumberFormat="1" applyFill="1"/>
    <xf numFmtId="1" fontId="0" fillId="0" borderId="3" xfId="1" applyNumberFormat="1" applyFont="1" applyBorder="1"/>
    <xf numFmtId="0" fontId="1" fillId="2" borderId="3" xfId="0" applyFont="1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3" fillId="0" borderId="3" xfId="0" applyFont="1" applyBorder="1" applyAlignment="1">
      <alignment vertical="center"/>
    </xf>
    <xf numFmtId="0" fontId="1" fillId="0" borderId="3" xfId="0" applyFont="1" applyBorder="1"/>
    <xf numFmtId="0" fontId="4" fillId="6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0" fillId="0" borderId="3" xfId="1" applyNumberFormat="1" applyFont="1" applyBorder="1"/>
    <xf numFmtId="4" fontId="4" fillId="3" borderId="3" xfId="1" applyNumberFormat="1" applyFont="1" applyFill="1" applyBorder="1"/>
    <xf numFmtId="4" fontId="4" fillId="3" borderId="3" xfId="0" applyNumberFormat="1" applyFont="1" applyFill="1" applyBorder="1"/>
    <xf numFmtId="4" fontId="1" fillId="5" borderId="3" xfId="1" applyNumberFormat="1" applyFont="1" applyFill="1" applyBorder="1"/>
    <xf numFmtId="4" fontId="0" fillId="0" borderId="0" xfId="1" applyNumberFormat="1" applyFont="1"/>
    <xf numFmtId="4" fontId="1" fillId="5" borderId="3" xfId="0" applyNumberFormat="1" applyFont="1" applyFill="1" applyBorder="1"/>
    <xf numFmtId="4" fontId="0" fillId="5" borderId="3" xfId="0" applyNumberFormat="1" applyFill="1" applyBorder="1"/>
    <xf numFmtId="4" fontId="0" fillId="5" borderId="3" xfId="1" applyNumberFormat="1" applyFont="1" applyFill="1" applyBorder="1"/>
    <xf numFmtId="4" fontId="0" fillId="3" borderId="3" xfId="0" applyNumberFormat="1" applyFill="1" applyBorder="1"/>
    <xf numFmtId="4" fontId="0" fillId="6" borderId="3" xfId="0" applyNumberFormat="1" applyFill="1" applyBorder="1"/>
    <xf numFmtId="4" fontId="1" fillId="3" borderId="3" xfId="1" applyNumberFormat="1" applyFont="1" applyFill="1" applyBorder="1"/>
    <xf numFmtId="4" fontId="1" fillId="6" borderId="3" xfId="0" applyNumberFormat="1" applyFont="1" applyFill="1" applyBorder="1"/>
    <xf numFmtId="4" fontId="1" fillId="3" borderId="3" xfId="0" applyNumberFormat="1" applyFont="1" applyFill="1" applyBorder="1"/>
    <xf numFmtId="4" fontId="3" fillId="3" borderId="3" xfId="1" applyNumberFormat="1" applyFont="1" applyFill="1" applyBorder="1"/>
    <xf numFmtId="4" fontId="6" fillId="3" borderId="3" xfId="1" applyNumberFormat="1" applyFont="1" applyFill="1" applyBorder="1"/>
    <xf numFmtId="4" fontId="4" fillId="6" borderId="3" xfId="0" applyNumberFormat="1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5" fillId="0" borderId="3" xfId="0" applyFont="1" applyBorder="1"/>
    <xf numFmtId="0" fontId="0" fillId="0" borderId="3" xfId="0" applyBorder="1" applyAlignment="1">
      <alignment wrapText="1"/>
    </xf>
    <xf numFmtId="0" fontId="0" fillId="0" borderId="0" xfId="1" applyNumberFormat="1" applyFont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0" fillId="0" borderId="3" xfId="1" applyNumberFormat="1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3" fontId="5" fillId="2" borderId="2" xfId="0" applyNumberFormat="1" applyFont="1" applyFill="1" applyBorder="1" applyAlignment="1">
      <alignment horizontal="center"/>
    </xf>
    <xf numFmtId="4" fontId="5" fillId="5" borderId="3" xfId="0" applyNumberFormat="1" applyFont="1" applyFill="1" applyBorder="1" applyAlignment="1">
      <alignment horizontal="center"/>
    </xf>
    <xf numFmtId="4" fontId="5" fillId="0" borderId="0" xfId="1" applyNumberFormat="1" applyFont="1"/>
    <xf numFmtId="4" fontId="6" fillId="5" borderId="3" xfId="0" applyNumberFormat="1" applyFont="1" applyFill="1" applyBorder="1"/>
    <xf numFmtId="4" fontId="5" fillId="5" borderId="3" xfId="1" applyNumberFormat="1" applyFont="1" applyFill="1" applyBorder="1"/>
    <xf numFmtId="4" fontId="5" fillId="5" borderId="3" xfId="0" applyNumberFormat="1" applyFont="1" applyFill="1" applyBorder="1"/>
    <xf numFmtId="4" fontId="5" fillId="0" borderId="3" xfId="1" applyNumberFormat="1" applyFont="1" applyBorder="1"/>
    <xf numFmtId="164" fontId="3" fillId="6" borderId="0" xfId="1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right"/>
    </xf>
    <xf numFmtId="4" fontId="4" fillId="5" borderId="3" xfId="0" applyNumberFormat="1" applyFont="1" applyFill="1" applyBorder="1" applyAlignment="1">
      <alignment horizontal="right"/>
    </xf>
    <xf numFmtId="0" fontId="0" fillId="0" borderId="3" xfId="0" applyBorder="1" applyAlignment="1">
      <alignment vertical="top"/>
    </xf>
    <xf numFmtId="4" fontId="0" fillId="3" borderId="3" xfId="0" applyNumberFormat="1" applyFill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3" xfId="0" applyFont="1" applyBorder="1"/>
    <xf numFmtId="0" fontId="0" fillId="0" borderId="3" xfId="0" applyBorder="1" applyAlignment="1">
      <alignment vertical="top" wrapText="1"/>
    </xf>
    <xf numFmtId="0" fontId="1" fillId="2" borderId="2" xfId="0" applyFont="1" applyFill="1" applyBorder="1"/>
    <xf numFmtId="0" fontId="1" fillId="2" borderId="0" xfId="0" applyFont="1" applyFill="1"/>
    <xf numFmtId="4" fontId="5" fillId="7" borderId="3" xfId="0" applyNumberFormat="1" applyFont="1" applyFill="1" applyBorder="1"/>
    <xf numFmtId="4" fontId="0" fillId="0" borderId="0" xfId="1" applyNumberFormat="1" applyFont="1" applyBorder="1"/>
    <xf numFmtId="4" fontId="1" fillId="0" borderId="0" xfId="1" applyNumberFormat="1" applyFont="1" applyBorder="1"/>
    <xf numFmtId="4" fontId="5" fillId="0" borderId="0" xfId="1" applyNumberFormat="1" applyFont="1" applyBorder="1"/>
    <xf numFmtId="1" fontId="0" fillId="0" borderId="0" xfId="1" applyNumberFormat="1" applyFont="1" applyBorder="1"/>
    <xf numFmtId="0" fontId="0" fillId="8" borderId="3" xfId="0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9" fontId="4" fillId="0" borderId="3" xfId="0" applyNumberFormat="1" applyFont="1" applyBorder="1" applyAlignment="1">
      <alignment wrapText="1"/>
    </xf>
    <xf numFmtId="164" fontId="3" fillId="7" borderId="3" xfId="1" applyNumberFormat="1" applyFont="1" applyFill="1" applyBorder="1" applyAlignment="1">
      <alignment horizontal="center"/>
    </xf>
    <xf numFmtId="2" fontId="0" fillId="0" borderId="3" xfId="0" applyNumberFormat="1" applyBorder="1"/>
    <xf numFmtId="2" fontId="0" fillId="6" borderId="3" xfId="0" applyNumberFormat="1" applyFill="1" applyBorder="1"/>
    <xf numFmtId="0" fontId="8" fillId="0" borderId="0" xfId="0" applyFont="1"/>
    <xf numFmtId="2" fontId="8" fillId="0" borderId="0" xfId="0" applyNumberFormat="1" applyFont="1"/>
    <xf numFmtId="1" fontId="8" fillId="0" borderId="0" xfId="0" applyNumberFormat="1" applyFont="1"/>
    <xf numFmtId="8" fontId="8" fillId="0" borderId="0" xfId="0" applyNumberFormat="1" applyFont="1"/>
    <xf numFmtId="9" fontId="0" fillId="0" borderId="0" xfId="0" applyNumberFormat="1"/>
    <xf numFmtId="4" fontId="1" fillId="0" borderId="3" xfId="1" applyNumberFormat="1" applyFont="1" applyFill="1" applyBorder="1"/>
    <xf numFmtId="4" fontId="1" fillId="6" borderId="3" xfId="0" applyNumberFormat="1" applyFont="1" applyFill="1" applyBorder="1" applyAlignment="1">
      <alignment horizontal="left"/>
    </xf>
    <xf numFmtId="4" fontId="2" fillId="0" borderId="0" xfId="1" applyNumberFormat="1" applyFont="1" applyBorder="1"/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7" fontId="3" fillId="2" borderId="2" xfId="0" applyNumberFormat="1" applyFont="1" applyFill="1" applyBorder="1" applyAlignment="1">
      <alignment horizontal="center"/>
    </xf>
    <xf numFmtId="4" fontId="4" fillId="0" borderId="3" xfId="0" applyNumberFormat="1" applyFont="1" applyBorder="1"/>
    <xf numFmtId="4" fontId="3" fillId="5" borderId="3" xfId="1" applyNumberFormat="1" applyFont="1" applyFill="1" applyBorder="1"/>
    <xf numFmtId="4" fontId="4" fillId="0" borderId="3" xfId="0" applyNumberFormat="1" applyFont="1" applyBorder="1" applyAlignment="1">
      <alignment vertical="top"/>
    </xf>
    <xf numFmtId="4" fontId="4" fillId="9" borderId="3" xfId="1" applyNumberFormat="1" applyFont="1" applyFill="1" applyBorder="1"/>
    <xf numFmtId="4" fontId="4" fillId="9" borderId="3" xfId="0" applyNumberFormat="1" applyFont="1" applyFill="1" applyBorder="1"/>
    <xf numFmtId="4" fontId="0" fillId="9" borderId="3" xfId="0" applyNumberFormat="1" applyFill="1" applyBorder="1"/>
    <xf numFmtId="4" fontId="3" fillId="0" borderId="3" xfId="1" applyNumberFormat="1" applyFont="1" applyFill="1" applyBorder="1"/>
    <xf numFmtId="4" fontId="3" fillId="0" borderId="3" xfId="0" applyNumberFormat="1" applyFont="1" applyBorder="1"/>
    <xf numFmtId="4" fontId="1" fillId="9" borderId="3" xfId="1" applyNumberFormat="1" applyFont="1" applyFill="1" applyBorder="1"/>
    <xf numFmtId="4" fontId="1" fillId="9" borderId="3" xfId="0" applyNumberFormat="1" applyFont="1" applyFill="1" applyBorder="1"/>
    <xf numFmtId="4" fontId="3" fillId="9" borderId="3" xfId="1" applyNumberFormat="1" applyFont="1" applyFill="1" applyBorder="1"/>
    <xf numFmtId="9" fontId="6" fillId="9" borderId="3" xfId="2" applyFont="1" applyFill="1" applyBorder="1"/>
    <xf numFmtId="0" fontId="1" fillId="10" borderId="0" xfId="0" applyFont="1" applyFill="1"/>
    <xf numFmtId="4" fontId="0" fillId="10" borderId="0" xfId="1" applyNumberFormat="1" applyFont="1" applyFill="1" applyBorder="1"/>
    <xf numFmtId="4" fontId="1" fillId="10" borderId="0" xfId="1" applyNumberFormat="1" applyFont="1" applyFill="1" applyBorder="1"/>
    <xf numFmtId="0" fontId="0" fillId="10" borderId="0" xfId="0" applyFill="1"/>
    <xf numFmtId="4" fontId="2" fillId="10" borderId="0" xfId="1" applyNumberFormat="1" applyFont="1" applyFill="1" applyBorder="1"/>
    <xf numFmtId="2" fontId="1" fillId="5" borderId="3" xfId="0" applyNumberFormat="1" applyFont="1" applyFill="1" applyBorder="1"/>
    <xf numFmtId="2" fontId="0" fillId="5" borderId="3" xfId="0" applyNumberFormat="1" applyFill="1" applyBorder="1"/>
    <xf numFmtId="4" fontId="4" fillId="5" borderId="3" xfId="0" applyNumberFormat="1" applyFont="1" applyFill="1" applyBorder="1"/>
    <xf numFmtId="4" fontId="4" fillId="0" borderId="3" xfId="1" applyNumberFormat="1" applyFont="1" applyFill="1" applyBorder="1"/>
    <xf numFmtId="4" fontId="4" fillId="0" borderId="0" xfId="0" applyNumberFormat="1" applyFont="1"/>
    <xf numFmtId="10" fontId="6" fillId="0" borderId="3" xfId="2" applyNumberFormat="1" applyFont="1" applyFill="1" applyBorder="1"/>
    <xf numFmtId="4" fontId="4" fillId="3" borderId="3" xfId="0" applyNumberFormat="1" applyFont="1" applyFill="1" applyBorder="1" applyAlignment="1">
      <alignment vertical="top"/>
    </xf>
    <xf numFmtId="4" fontId="4" fillId="10" borderId="0" xfId="1" applyNumberFormat="1" applyFont="1" applyFill="1" applyBorder="1"/>
    <xf numFmtId="4" fontId="4" fillId="7" borderId="3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7" fontId="6" fillId="2" borderId="2" xfId="0" applyNumberFormat="1" applyFont="1" applyFill="1" applyBorder="1" applyAlignment="1">
      <alignment horizontal="center"/>
    </xf>
    <xf numFmtId="2" fontId="4" fillId="0" borderId="3" xfId="0" applyNumberFormat="1" applyFont="1" applyBorder="1"/>
    <xf numFmtId="2" fontId="4" fillId="0" borderId="3" xfId="0" applyNumberFormat="1" applyFont="1" applyBorder="1" applyAlignment="1">
      <alignment vertical="top"/>
    </xf>
    <xf numFmtId="2" fontId="4" fillId="0" borderId="3" xfId="0" applyNumberFormat="1" applyFont="1" applyBorder="1" applyAlignment="1">
      <alignment vertical="top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3" fillId="6" borderId="0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4" fontId="1" fillId="4" borderId="3" xfId="1" applyNumberFormat="1" applyFont="1" applyFill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" name="Picture 1" descr="URPC_heade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6333" y="0"/>
          <a:ext cx="4363148" cy="603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7</xdr:col>
          <xdr:colOff>571500</xdr:colOff>
          <xdr:row>100</xdr:row>
          <xdr:rowOff>171450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udget_Precept!$F$1:$I$100" spid="_x0000_s66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4229100" cy="19221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2628900</xdr:colOff>
          <xdr:row>100</xdr:row>
          <xdr:rowOff>171450</xdr:rowOff>
        </xdr:to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udget_Precept!$A$1:$A$100" spid="_x0000_s665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0"/>
              <a:ext cx="2628900" cy="19221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7</xdr:col>
          <xdr:colOff>571500</xdr:colOff>
          <xdr:row>100</xdr:row>
          <xdr:rowOff>171450</xdr:rowOff>
        </xdr:to>
        <xdr:pic>
          <xdr:nvPicPr>
            <xdr:cNvPr id="4354" name="Picture 5">
              <a:extLst>
                <a:ext uri="{FF2B5EF4-FFF2-40B4-BE49-F238E27FC236}">
                  <a16:creationId xmlns:a16="http://schemas.microsoft.com/office/drawing/2014/main" id="{C71731E8-AA13-3640-73B3-42135D1C88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udget_Precept!$F$1:$I$100" spid="_x0000_s665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768600" y="0"/>
              <a:ext cx="4267200" cy="18586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2628900</xdr:colOff>
          <xdr:row>100</xdr:row>
          <xdr:rowOff>171450</xdr:rowOff>
        </xdr:to>
        <xdr:pic>
          <xdr:nvPicPr>
            <xdr:cNvPr id="4355" name="Picture 7">
              <a:extLst>
                <a:ext uri="{FF2B5EF4-FFF2-40B4-BE49-F238E27FC236}">
                  <a16:creationId xmlns:a16="http://schemas.microsoft.com/office/drawing/2014/main" id="{EEAA4E51-258E-1F89-F5A7-2987E3205C9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udget_Precept!$A$1:$A$100" spid="_x0000_s665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0"/>
              <a:ext cx="2628900" cy="18586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4"/>
  <sheetViews>
    <sheetView tabSelected="1" zoomScale="90" zoomScaleNormal="90" workbookViewId="0">
      <pane ySplit="1880" topLeftCell="A35" activePane="bottomLeft"/>
      <selection activeCell="C2" sqref="C2:D3"/>
      <selection pane="bottomLeft" activeCell="F24" sqref="F24"/>
    </sheetView>
  </sheetViews>
  <sheetFormatPr defaultColWidth="8.81640625" defaultRowHeight="14.5" x14ac:dyDescent="0.35"/>
  <cols>
    <col min="1" max="1" width="45.6328125" customWidth="1"/>
    <col min="2" max="2" width="27.453125" customWidth="1"/>
    <col min="3" max="4" width="12.81640625" customWidth="1"/>
    <col min="5" max="5" width="14.453125" customWidth="1"/>
    <col min="6" max="6" width="13.6328125" style="49" customWidth="1"/>
    <col min="7" max="7" width="15.1796875" customWidth="1"/>
    <col min="8" max="8" width="18.36328125" style="4" customWidth="1"/>
    <col min="9" max="9" width="16.1796875" style="4" customWidth="1"/>
    <col min="10" max="10" width="118" style="4" customWidth="1"/>
    <col min="11" max="11" width="9.6328125" style="4" customWidth="1"/>
    <col min="12" max="14" width="8.81640625" style="4" customWidth="1"/>
    <col min="15" max="15" width="136.453125" style="4" customWidth="1"/>
    <col min="16" max="16" width="0.453125" style="4" customWidth="1"/>
    <col min="17" max="17" width="4.81640625" style="4" hidden="1" customWidth="1"/>
    <col min="18" max="19" width="13.6328125" style="7" hidden="1" customWidth="1"/>
    <col min="20" max="21" width="11.6328125" hidden="1" customWidth="1"/>
    <col min="22" max="31" width="9.6328125" customWidth="1"/>
  </cols>
  <sheetData>
    <row r="1" spans="1:19" ht="15" customHeight="1" x14ac:dyDescent="0.35">
      <c r="B1" s="3" t="s">
        <v>53</v>
      </c>
      <c r="C1" s="129" t="s">
        <v>41</v>
      </c>
      <c r="D1" s="129"/>
      <c r="E1" s="129"/>
      <c r="F1" s="77" t="s">
        <v>40</v>
      </c>
      <c r="G1" s="130" t="s">
        <v>77</v>
      </c>
      <c r="H1" s="130"/>
      <c r="I1" s="130"/>
      <c r="J1" s="57"/>
      <c r="K1" s="57"/>
      <c r="L1" s="126"/>
      <c r="M1" s="126"/>
      <c r="N1" s="126"/>
      <c r="O1" s="9"/>
      <c r="P1" s="9"/>
      <c r="Q1" s="9"/>
      <c r="R1"/>
      <c r="S1"/>
    </row>
    <row r="2" spans="1:19" ht="40.5" customHeight="1" x14ac:dyDescent="0.35">
      <c r="A2" s="2"/>
      <c r="B2" s="68"/>
      <c r="C2" s="90" t="s">
        <v>50</v>
      </c>
      <c r="D2" s="127" t="s">
        <v>138</v>
      </c>
      <c r="E2" s="118" t="s">
        <v>51</v>
      </c>
      <c r="F2" s="118" t="s">
        <v>52</v>
      </c>
      <c r="G2" s="118" t="s">
        <v>38</v>
      </c>
      <c r="H2" s="118" t="s">
        <v>38</v>
      </c>
      <c r="I2" s="118" t="s">
        <v>38</v>
      </c>
      <c r="J2" s="124" t="s">
        <v>1</v>
      </c>
      <c r="K2" s="11"/>
      <c r="L2" s="11"/>
      <c r="M2" s="11"/>
      <c r="N2" s="11"/>
      <c r="O2" s="11"/>
      <c r="P2" s="11"/>
      <c r="Q2" s="11"/>
      <c r="R2" s="11"/>
      <c r="S2"/>
    </row>
    <row r="3" spans="1:19" ht="34.5" customHeight="1" x14ac:dyDescent="0.35">
      <c r="A3" s="2"/>
      <c r="B3" s="68" t="s">
        <v>125</v>
      </c>
      <c r="C3" s="91" t="s">
        <v>108</v>
      </c>
      <c r="D3" s="128"/>
      <c r="E3" s="119"/>
      <c r="F3" s="120" t="s">
        <v>126</v>
      </c>
      <c r="G3" s="120" t="s">
        <v>91</v>
      </c>
      <c r="H3" s="120" t="s">
        <v>109</v>
      </c>
      <c r="I3" s="120" t="s">
        <v>127</v>
      </c>
      <c r="J3" s="125"/>
      <c r="K3" s="14"/>
      <c r="L3" s="14"/>
      <c r="M3" s="14"/>
      <c r="N3" s="14"/>
      <c r="O3" s="14"/>
      <c r="P3" s="14"/>
      <c r="Q3" s="11"/>
      <c r="R3" s="11"/>
      <c r="S3"/>
    </row>
    <row r="4" spans="1:19" ht="37.5" customHeight="1" x14ac:dyDescent="0.35">
      <c r="A4" s="17" t="s">
        <v>2</v>
      </c>
      <c r="B4" s="67"/>
      <c r="C4" s="12"/>
      <c r="D4" s="12"/>
      <c r="E4" s="12"/>
      <c r="F4" s="50"/>
      <c r="G4" s="12"/>
      <c r="H4" s="12"/>
      <c r="I4" s="12"/>
      <c r="J4" s="125"/>
      <c r="K4" s="15"/>
      <c r="L4" s="15"/>
      <c r="M4" s="15"/>
      <c r="N4" s="15"/>
      <c r="O4" s="15"/>
      <c r="P4" s="15"/>
      <c r="Q4" s="11"/>
      <c r="R4" s="11"/>
      <c r="S4"/>
    </row>
    <row r="5" spans="1:19" ht="15" customHeight="1" x14ac:dyDescent="0.35">
      <c r="A5" s="13" t="s">
        <v>0</v>
      </c>
      <c r="B5" s="79">
        <v>68512</v>
      </c>
      <c r="C5" s="58">
        <v>70521</v>
      </c>
      <c r="D5" s="58">
        <v>70521</v>
      </c>
      <c r="E5" s="58">
        <v>70521</v>
      </c>
      <c r="F5" s="89"/>
      <c r="G5" s="39"/>
      <c r="H5" s="39"/>
      <c r="I5" s="39"/>
      <c r="J5" s="41"/>
      <c r="K5" s="15"/>
      <c r="L5" s="15"/>
      <c r="M5" s="15"/>
      <c r="N5" s="15"/>
      <c r="O5" s="15"/>
      <c r="P5" s="15"/>
      <c r="Q5" s="11"/>
      <c r="R5" s="11"/>
      <c r="S5"/>
    </row>
    <row r="6" spans="1:19" ht="15" customHeight="1" x14ac:dyDescent="0.35">
      <c r="A6" s="13"/>
      <c r="B6" s="13"/>
      <c r="C6" s="58"/>
      <c r="D6" s="58"/>
      <c r="E6" s="58"/>
      <c r="F6" s="89"/>
      <c r="G6" s="39"/>
      <c r="H6" s="39"/>
      <c r="I6" s="39"/>
      <c r="J6" s="41"/>
      <c r="K6" s="15"/>
      <c r="L6" s="15"/>
      <c r="M6" s="15"/>
      <c r="N6" s="15"/>
      <c r="O6" s="15"/>
      <c r="P6" s="15"/>
      <c r="Q6" s="11"/>
      <c r="R6" s="11"/>
      <c r="S6"/>
    </row>
    <row r="7" spans="1:19" ht="15" customHeight="1" x14ac:dyDescent="0.35">
      <c r="A7" s="18" t="s">
        <v>4</v>
      </c>
      <c r="B7" s="18"/>
      <c r="C7" s="59"/>
      <c r="D7" s="59"/>
      <c r="E7" s="59"/>
      <c r="F7" s="51"/>
      <c r="G7" s="40"/>
      <c r="H7" s="40"/>
      <c r="I7" s="40"/>
      <c r="J7" s="41"/>
      <c r="K7" s="15"/>
      <c r="L7" s="15"/>
      <c r="M7" s="15"/>
      <c r="N7" s="15"/>
      <c r="O7" s="15"/>
      <c r="P7" s="15"/>
      <c r="Q7" s="11"/>
      <c r="R7" s="11"/>
      <c r="S7"/>
    </row>
    <row r="8" spans="1:19" x14ac:dyDescent="0.35">
      <c r="A8" s="10" t="s">
        <v>39</v>
      </c>
      <c r="B8" s="78">
        <v>9.36</v>
      </c>
      <c r="C8" s="25">
        <v>0</v>
      </c>
      <c r="D8" s="25">
        <v>129.38</v>
      </c>
      <c r="E8" s="25">
        <v>0</v>
      </c>
      <c r="F8" s="112">
        <v>0</v>
      </c>
      <c r="G8" s="95">
        <v>0</v>
      </c>
      <c r="H8" s="95">
        <v>0</v>
      </c>
      <c r="I8" s="95">
        <v>0</v>
      </c>
      <c r="J8" s="42"/>
      <c r="K8"/>
      <c r="L8"/>
      <c r="M8"/>
      <c r="N8"/>
      <c r="O8"/>
      <c r="P8"/>
      <c r="Q8" s="1"/>
      <c r="R8"/>
      <c r="S8"/>
    </row>
    <row r="9" spans="1:19" ht="14.5" customHeight="1" x14ac:dyDescent="0.35">
      <c r="A9" s="10" t="s">
        <v>24</v>
      </c>
      <c r="B9" s="78">
        <v>1300</v>
      </c>
      <c r="C9" s="25">
        <v>1780</v>
      </c>
      <c r="D9" s="25">
        <v>975</v>
      </c>
      <c r="E9" s="25">
        <v>1300</v>
      </c>
      <c r="F9" s="112">
        <f>1300+480</f>
        <v>1780</v>
      </c>
      <c r="G9" s="95">
        <f>C9</f>
        <v>1780</v>
      </c>
      <c r="H9" s="95">
        <f>C9</f>
        <v>1780</v>
      </c>
      <c r="I9" s="95">
        <v>1300</v>
      </c>
      <c r="J9" s="43" t="s">
        <v>86</v>
      </c>
      <c r="K9"/>
      <c r="L9"/>
      <c r="M9"/>
      <c r="N9"/>
      <c r="O9"/>
      <c r="P9"/>
      <c r="Q9"/>
      <c r="R9"/>
      <c r="S9"/>
    </row>
    <row r="10" spans="1:19" x14ac:dyDescent="0.35">
      <c r="A10" s="10" t="s">
        <v>23</v>
      </c>
      <c r="B10" s="78">
        <v>1000</v>
      </c>
      <c r="C10" s="26">
        <v>1</v>
      </c>
      <c r="D10" s="26">
        <v>0</v>
      </c>
      <c r="E10" s="26">
        <v>1</v>
      </c>
      <c r="F10" s="92">
        <v>1</v>
      </c>
      <c r="G10" s="95">
        <f>C10</f>
        <v>1</v>
      </c>
      <c r="H10" s="95">
        <f>C10</f>
        <v>1</v>
      </c>
      <c r="I10" s="96">
        <v>2</v>
      </c>
      <c r="J10" s="10"/>
      <c r="K10"/>
      <c r="L10"/>
      <c r="M10"/>
      <c r="N10"/>
      <c r="O10"/>
      <c r="P10"/>
      <c r="Q10"/>
      <c r="R10"/>
      <c r="S10"/>
    </row>
    <row r="11" spans="1:19" x14ac:dyDescent="0.35">
      <c r="A11" s="10" t="s">
        <v>105</v>
      </c>
      <c r="B11" s="78">
        <v>0</v>
      </c>
      <c r="C11" s="26">
        <v>0</v>
      </c>
      <c r="D11" s="26">
        <v>0</v>
      </c>
      <c r="E11" s="26">
        <v>0</v>
      </c>
      <c r="F11" s="92">
        <v>0</v>
      </c>
      <c r="G11" s="95">
        <f>C11</f>
        <v>0</v>
      </c>
      <c r="H11" s="95">
        <f>C11</f>
        <v>0</v>
      </c>
      <c r="I11" s="96">
        <v>2</v>
      </c>
      <c r="J11" s="10"/>
      <c r="K11"/>
      <c r="L11"/>
      <c r="M11"/>
      <c r="N11"/>
      <c r="O11"/>
      <c r="P11"/>
      <c r="Q11"/>
      <c r="R11"/>
      <c r="S11"/>
    </row>
    <row r="12" spans="1:19" x14ac:dyDescent="0.35">
      <c r="A12" s="10" t="s">
        <v>43</v>
      </c>
      <c r="B12" s="78">
        <v>0</v>
      </c>
      <c r="C12" s="26">
        <v>1</v>
      </c>
      <c r="D12" s="26">
        <v>2</v>
      </c>
      <c r="E12" s="26">
        <v>2</v>
      </c>
      <c r="F12" s="92">
        <v>1</v>
      </c>
      <c r="G12" s="95">
        <v>1</v>
      </c>
      <c r="H12" s="95">
        <v>1</v>
      </c>
      <c r="I12" s="96">
        <v>1</v>
      </c>
      <c r="J12" s="10"/>
      <c r="K12"/>
      <c r="L12"/>
      <c r="M12"/>
      <c r="N12"/>
      <c r="O12"/>
      <c r="P12"/>
      <c r="Q12"/>
      <c r="R12"/>
      <c r="S12"/>
    </row>
    <row r="13" spans="1:19" x14ac:dyDescent="0.35">
      <c r="A13" s="10" t="s">
        <v>95</v>
      </c>
      <c r="B13" s="78">
        <v>0</v>
      </c>
      <c r="C13" s="26">
        <v>1</v>
      </c>
      <c r="D13" s="26">
        <v>0</v>
      </c>
      <c r="E13" s="26">
        <v>1</v>
      </c>
      <c r="F13" s="92">
        <v>1</v>
      </c>
      <c r="G13" s="95"/>
      <c r="H13" s="95"/>
      <c r="I13" s="96"/>
      <c r="J13" s="10"/>
      <c r="K13"/>
      <c r="L13"/>
      <c r="M13"/>
      <c r="N13"/>
      <c r="O13"/>
      <c r="P13"/>
      <c r="Q13"/>
      <c r="R13"/>
      <c r="S13"/>
    </row>
    <row r="14" spans="1:19" x14ac:dyDescent="0.35">
      <c r="A14" s="10" t="s">
        <v>87</v>
      </c>
      <c r="B14" s="78">
        <v>416</v>
      </c>
      <c r="C14" s="26">
        <v>400</v>
      </c>
      <c r="D14" s="26">
        <v>0</v>
      </c>
      <c r="E14" s="26">
        <v>0</v>
      </c>
      <c r="F14" s="92">
        <v>400</v>
      </c>
      <c r="G14" s="95">
        <f>G37/2</f>
        <v>520</v>
      </c>
      <c r="H14" s="95">
        <f>H37/2</f>
        <v>540.79999999999995</v>
      </c>
      <c r="I14" s="96">
        <f>I37/2</f>
        <v>562.4319999999999</v>
      </c>
      <c r="J14" s="10" t="s">
        <v>88</v>
      </c>
      <c r="K14"/>
      <c r="L14"/>
      <c r="M14"/>
      <c r="N14"/>
      <c r="O14"/>
      <c r="P14"/>
      <c r="Q14"/>
      <c r="R14"/>
      <c r="S14"/>
    </row>
    <row r="15" spans="1:19" x14ac:dyDescent="0.35">
      <c r="A15" s="10" t="s">
        <v>44</v>
      </c>
      <c r="B15" s="78">
        <v>2400</v>
      </c>
      <c r="C15" s="26">
        <v>600</v>
      </c>
      <c r="D15" s="26">
        <v>0</v>
      </c>
      <c r="E15" s="26">
        <v>0</v>
      </c>
      <c r="F15" s="92">
        <v>600</v>
      </c>
      <c r="G15" s="96">
        <v>1100</v>
      </c>
      <c r="H15" s="96">
        <v>1100</v>
      </c>
      <c r="I15" s="96">
        <v>1100</v>
      </c>
      <c r="J15" s="45" t="s">
        <v>101</v>
      </c>
      <c r="K15"/>
      <c r="L15"/>
      <c r="M15"/>
      <c r="N15"/>
      <c r="O15"/>
      <c r="P15"/>
      <c r="Q15"/>
      <c r="R15"/>
      <c r="S15"/>
    </row>
    <row r="16" spans="1:19" x14ac:dyDescent="0.35">
      <c r="A16" s="10" t="s">
        <v>112</v>
      </c>
      <c r="B16" s="78">
        <v>2850.95</v>
      </c>
      <c r="C16" s="26">
        <v>0</v>
      </c>
      <c r="D16" s="26">
        <v>0</v>
      </c>
      <c r="E16" s="26">
        <v>0</v>
      </c>
      <c r="F16" s="92">
        <v>0</v>
      </c>
      <c r="G16" s="96"/>
      <c r="H16" s="96"/>
      <c r="I16" s="96"/>
      <c r="J16" s="45"/>
      <c r="K16"/>
      <c r="L16"/>
      <c r="M16"/>
      <c r="N16"/>
      <c r="O16"/>
      <c r="P16"/>
      <c r="Q16"/>
      <c r="R16"/>
      <c r="S16"/>
    </row>
    <row r="17" spans="1:19" x14ac:dyDescent="0.35">
      <c r="A17" s="10" t="s">
        <v>4</v>
      </c>
      <c r="B17" s="78">
        <f>35+30+50</f>
        <v>115</v>
      </c>
      <c r="C17" s="26">
        <v>0</v>
      </c>
      <c r="D17" s="26">
        <v>0</v>
      </c>
      <c r="E17" s="26">
        <v>0</v>
      </c>
      <c r="F17" s="92">
        <v>0</v>
      </c>
      <c r="G17" s="96">
        <v>0</v>
      </c>
      <c r="H17" s="96">
        <v>0</v>
      </c>
      <c r="I17" s="96">
        <v>0</v>
      </c>
      <c r="J17" s="65"/>
      <c r="K17"/>
      <c r="L17"/>
      <c r="M17"/>
      <c r="N17"/>
      <c r="O17"/>
      <c r="P17"/>
      <c r="Q17"/>
      <c r="R17"/>
      <c r="S17"/>
    </row>
    <row r="18" spans="1:19" x14ac:dyDescent="0.35">
      <c r="A18" s="18" t="s">
        <v>5</v>
      </c>
      <c r="B18" s="109">
        <f>SUM(B8:B17)</f>
        <v>8091.3099999999995</v>
      </c>
      <c r="C18" s="93">
        <f>SUM(C8:C15)</f>
        <v>2783</v>
      </c>
      <c r="D18" s="27">
        <f>SUM(D8:D17)</f>
        <v>1106.3800000000001</v>
      </c>
      <c r="E18" s="27">
        <f>SUM(E8:E17)</f>
        <v>1304</v>
      </c>
      <c r="F18" s="93">
        <f>SUM(F8:F17)</f>
        <v>2783</v>
      </c>
      <c r="G18" s="27">
        <f>SUM(G8:G15)</f>
        <v>3402</v>
      </c>
      <c r="H18" s="27">
        <f>SUM(H8:H15)</f>
        <v>3422.8</v>
      </c>
      <c r="I18" s="27">
        <f>SUM(I8:I15)</f>
        <v>2967.4319999999998</v>
      </c>
      <c r="J18" s="18"/>
      <c r="K18"/>
      <c r="L18"/>
      <c r="M18"/>
      <c r="N18"/>
      <c r="O18"/>
      <c r="P18"/>
      <c r="Q18"/>
      <c r="R18"/>
      <c r="S18"/>
    </row>
    <row r="19" spans="1:19" x14ac:dyDescent="0.35">
      <c r="C19" s="28"/>
      <c r="D19" s="28"/>
      <c r="E19" s="28"/>
      <c r="F19" s="52"/>
      <c r="G19" s="28"/>
      <c r="H19" s="28"/>
      <c r="I19" s="28"/>
      <c r="J19" s="44"/>
      <c r="K19"/>
      <c r="L19"/>
      <c r="M19"/>
      <c r="N19"/>
      <c r="O19"/>
      <c r="P19"/>
      <c r="Q19"/>
      <c r="R19"/>
      <c r="S19"/>
    </row>
    <row r="20" spans="1:19" x14ac:dyDescent="0.35">
      <c r="A20" s="18" t="s">
        <v>106</v>
      </c>
      <c r="B20" s="18"/>
      <c r="C20" s="29"/>
      <c r="D20" s="29"/>
      <c r="E20" s="29"/>
      <c r="F20" s="53"/>
      <c r="G20" s="29"/>
      <c r="H20" s="29"/>
      <c r="I20" s="29"/>
      <c r="J20" s="18"/>
      <c r="K20"/>
      <c r="L20"/>
      <c r="M20"/>
      <c r="N20"/>
      <c r="O20"/>
      <c r="P20"/>
      <c r="Q20"/>
      <c r="R20"/>
      <c r="S20"/>
    </row>
    <row r="21" spans="1:19" x14ac:dyDescent="0.35">
      <c r="A21" s="18" t="s">
        <v>55</v>
      </c>
      <c r="B21" s="18"/>
      <c r="C21" s="31"/>
      <c r="D21" s="31"/>
      <c r="E21" s="31"/>
      <c r="F21" s="54"/>
      <c r="G21" s="31"/>
      <c r="H21" s="31"/>
      <c r="I21" s="31"/>
      <c r="J21" s="10"/>
      <c r="K21"/>
      <c r="L21"/>
      <c r="M21"/>
      <c r="N21"/>
      <c r="O21"/>
      <c r="P21"/>
      <c r="Q21"/>
      <c r="R21"/>
      <c r="S21"/>
    </row>
    <row r="22" spans="1:19" hidden="1" x14ac:dyDescent="0.35">
      <c r="A22" s="10" t="s">
        <v>6</v>
      </c>
      <c r="B22" s="10"/>
      <c r="C22" s="32">
        <v>0</v>
      </c>
      <c r="D22" s="32">
        <v>0</v>
      </c>
      <c r="E22" s="32"/>
      <c r="F22" s="69"/>
      <c r="G22" s="33">
        <f>C22+(C22*0.03)</f>
        <v>0</v>
      </c>
      <c r="H22" s="33">
        <f>G22+(G22*0.03)</f>
        <v>0</v>
      </c>
      <c r="I22" s="33">
        <f>H22+(H22*0.03)</f>
        <v>0</v>
      </c>
      <c r="J22" s="43" t="s">
        <v>45</v>
      </c>
      <c r="K22"/>
      <c r="L22"/>
      <c r="M22"/>
      <c r="N22"/>
      <c r="O22"/>
      <c r="P22"/>
      <c r="Q22"/>
      <c r="R22"/>
      <c r="S22"/>
    </row>
    <row r="23" spans="1:19" x14ac:dyDescent="0.35">
      <c r="A23" s="10" t="s">
        <v>9</v>
      </c>
      <c r="B23" s="121">
        <v>15688.9</v>
      </c>
      <c r="C23" s="32">
        <v>16302</v>
      </c>
      <c r="D23" s="26">
        <v>9275.5</v>
      </c>
      <c r="E23" s="32">
        <v>16302</v>
      </c>
      <c r="F23" s="92">
        <v>16489.2</v>
      </c>
      <c r="G23" s="97">
        <f>F23+(F23*0.04)</f>
        <v>17148.768</v>
      </c>
      <c r="H23" s="97">
        <f>G23+(G23*0.04)</f>
        <v>17834.718720000001</v>
      </c>
      <c r="I23" s="97">
        <f>H23+(H23*0.04)</f>
        <v>18548.107468800001</v>
      </c>
      <c r="J23" s="43"/>
      <c r="K23"/>
      <c r="L23"/>
      <c r="M23"/>
      <c r="N23"/>
      <c r="O23"/>
      <c r="P23"/>
      <c r="Q23" s="1"/>
      <c r="R23"/>
      <c r="S23"/>
    </row>
    <row r="24" spans="1:19" x14ac:dyDescent="0.35">
      <c r="A24" s="60" t="s">
        <v>10</v>
      </c>
      <c r="B24" s="122">
        <v>909.8</v>
      </c>
      <c r="C24" s="32">
        <v>1695.3</v>
      </c>
      <c r="D24" s="26">
        <v>953.44</v>
      </c>
      <c r="E24" s="32">
        <v>1695.3</v>
      </c>
      <c r="F24" s="92">
        <v>1750</v>
      </c>
      <c r="G24" s="97">
        <f t="shared" ref="G24:G34" si="0">F24+(F24*0.04)</f>
        <v>1820</v>
      </c>
      <c r="H24" s="97">
        <f t="shared" ref="H24:I34" si="1">G24+(G24*0.04)</f>
        <v>1892.8</v>
      </c>
      <c r="I24" s="97">
        <f t="shared" si="1"/>
        <v>1968.5119999999999</v>
      </c>
      <c r="J24" s="76"/>
      <c r="K24"/>
      <c r="L24"/>
      <c r="M24"/>
      <c r="N24"/>
      <c r="O24"/>
      <c r="P24"/>
      <c r="Q24"/>
      <c r="R24"/>
      <c r="S24"/>
    </row>
    <row r="25" spans="1:19" x14ac:dyDescent="0.35">
      <c r="A25" s="10" t="s">
        <v>11</v>
      </c>
      <c r="B25" s="121">
        <v>3363.19</v>
      </c>
      <c r="C25" s="32">
        <v>3537.53</v>
      </c>
      <c r="D25" s="26">
        <v>2012.78</v>
      </c>
      <c r="E25" s="32">
        <v>3537.53</v>
      </c>
      <c r="F25" s="113">
        <f>F23*0.217</f>
        <v>3578.1564000000003</v>
      </c>
      <c r="G25" s="97">
        <f t="shared" si="0"/>
        <v>3721.2826560000003</v>
      </c>
      <c r="H25" s="97">
        <f t="shared" si="1"/>
        <v>3870.1339622400005</v>
      </c>
      <c r="I25" s="97">
        <f t="shared" si="1"/>
        <v>4024.9393207296007</v>
      </c>
      <c r="J25" s="45"/>
      <c r="K25"/>
      <c r="L25"/>
      <c r="M25"/>
      <c r="N25"/>
      <c r="O25"/>
      <c r="P25"/>
      <c r="Q25"/>
      <c r="R25"/>
      <c r="S25"/>
    </row>
    <row r="26" spans="1:19" x14ac:dyDescent="0.35">
      <c r="A26" s="10" t="s">
        <v>117</v>
      </c>
      <c r="B26" s="121">
        <v>0</v>
      </c>
      <c r="C26" s="32">
        <v>312</v>
      </c>
      <c r="D26" s="26">
        <v>182</v>
      </c>
      <c r="E26" s="32">
        <v>312</v>
      </c>
      <c r="F26" s="113">
        <v>312</v>
      </c>
      <c r="G26" s="97"/>
      <c r="H26" s="97"/>
      <c r="I26" s="97"/>
      <c r="J26" s="45"/>
      <c r="K26"/>
      <c r="L26"/>
      <c r="M26"/>
      <c r="N26"/>
      <c r="O26"/>
      <c r="P26"/>
      <c r="Q26"/>
      <c r="R26"/>
      <c r="S26"/>
    </row>
    <row r="27" spans="1:19" x14ac:dyDescent="0.35">
      <c r="A27" s="10" t="s">
        <v>12</v>
      </c>
      <c r="B27" s="121">
        <v>305.64999999999998</v>
      </c>
      <c r="C27" s="32">
        <v>600</v>
      </c>
      <c r="D27" s="26">
        <v>275.16000000000003</v>
      </c>
      <c r="E27" s="26">
        <v>600</v>
      </c>
      <c r="F27" s="92">
        <v>600</v>
      </c>
      <c r="G27" s="97">
        <f t="shared" si="0"/>
        <v>624</v>
      </c>
      <c r="H27" s="97">
        <f t="shared" si="1"/>
        <v>648.96</v>
      </c>
      <c r="I27" s="97">
        <f t="shared" si="1"/>
        <v>674.91840000000002</v>
      </c>
      <c r="J27" s="43"/>
      <c r="K27"/>
      <c r="L27"/>
      <c r="M27"/>
      <c r="N27"/>
      <c r="O27"/>
      <c r="P27"/>
      <c r="Q27" s="1"/>
      <c r="R27"/>
      <c r="S27"/>
    </row>
    <row r="28" spans="1:19" x14ac:dyDescent="0.35">
      <c r="A28" s="10" t="s">
        <v>31</v>
      </c>
      <c r="B28" s="121">
        <v>150.91999999999999</v>
      </c>
      <c r="C28" s="32">
        <v>170</v>
      </c>
      <c r="D28" s="26">
        <v>142</v>
      </c>
      <c r="E28" s="26">
        <v>142</v>
      </c>
      <c r="F28" s="92">
        <v>160</v>
      </c>
      <c r="G28" s="97">
        <f t="shared" si="0"/>
        <v>166.4</v>
      </c>
      <c r="H28" s="97">
        <f t="shared" si="1"/>
        <v>173.05600000000001</v>
      </c>
      <c r="I28" s="97">
        <f t="shared" si="1"/>
        <v>179.97824</v>
      </c>
      <c r="J28" s="10" t="s">
        <v>58</v>
      </c>
      <c r="K28"/>
      <c r="L28"/>
      <c r="M28"/>
      <c r="N28"/>
      <c r="O28"/>
      <c r="P28"/>
      <c r="Q28" s="1"/>
      <c r="R28"/>
      <c r="S28"/>
    </row>
    <row r="29" spans="1:19" x14ac:dyDescent="0.35">
      <c r="A29" s="10" t="s">
        <v>13</v>
      </c>
      <c r="B29" s="121">
        <v>5353.51</v>
      </c>
      <c r="C29" s="32">
        <v>5400</v>
      </c>
      <c r="D29" s="26">
        <v>5444.47</v>
      </c>
      <c r="E29" s="26">
        <v>5444.47</v>
      </c>
      <c r="F29" s="92">
        <v>5600</v>
      </c>
      <c r="G29" s="97">
        <v>5700</v>
      </c>
      <c r="H29" s="97">
        <v>5800</v>
      </c>
      <c r="I29" s="97">
        <v>5900</v>
      </c>
      <c r="J29" s="10"/>
      <c r="K29"/>
      <c r="L29"/>
      <c r="M29"/>
      <c r="N29"/>
      <c r="O29"/>
      <c r="P29"/>
      <c r="Q29"/>
      <c r="R29"/>
      <c r="S29"/>
    </row>
    <row r="30" spans="1:19" x14ac:dyDescent="0.35">
      <c r="A30" s="10" t="s">
        <v>74</v>
      </c>
      <c r="B30" s="121">
        <v>235.63</v>
      </c>
      <c r="C30" s="32">
        <v>450</v>
      </c>
      <c r="D30" s="26">
        <v>106.59</v>
      </c>
      <c r="E30" s="26">
        <v>400</v>
      </c>
      <c r="F30" s="92">
        <v>450</v>
      </c>
      <c r="G30" s="97">
        <f t="shared" si="0"/>
        <v>468</v>
      </c>
      <c r="H30" s="97">
        <f t="shared" si="1"/>
        <v>486.72</v>
      </c>
      <c r="I30" s="97">
        <f t="shared" si="1"/>
        <v>506.18880000000001</v>
      </c>
      <c r="J30" s="43"/>
      <c r="K30"/>
      <c r="L30"/>
      <c r="M30"/>
      <c r="N30"/>
      <c r="O30"/>
      <c r="P30"/>
      <c r="Q30"/>
      <c r="R30"/>
      <c r="S30"/>
    </row>
    <row r="31" spans="1:19" x14ac:dyDescent="0.35">
      <c r="A31" s="10" t="s">
        <v>110</v>
      </c>
      <c r="B31" s="121">
        <v>36</v>
      </c>
      <c r="C31" s="32">
        <v>36</v>
      </c>
      <c r="D31" s="26">
        <v>21</v>
      </c>
      <c r="E31" s="26">
        <v>36</v>
      </c>
      <c r="F31" s="92">
        <v>36</v>
      </c>
      <c r="G31" s="97">
        <f t="shared" si="0"/>
        <v>37.44</v>
      </c>
      <c r="H31" s="97">
        <f t="shared" si="1"/>
        <v>38.937599999999996</v>
      </c>
      <c r="I31" s="97">
        <f t="shared" si="1"/>
        <v>40.495103999999998</v>
      </c>
      <c r="J31" s="43"/>
      <c r="K31"/>
      <c r="L31"/>
      <c r="M31"/>
      <c r="N31"/>
      <c r="O31"/>
      <c r="P31"/>
      <c r="Q31"/>
      <c r="R31"/>
      <c r="S31"/>
    </row>
    <row r="32" spans="1:19" s="64" customFormat="1" x14ac:dyDescent="0.35">
      <c r="A32" s="60" t="s">
        <v>15</v>
      </c>
      <c r="B32" s="122">
        <v>654</v>
      </c>
      <c r="C32" s="61">
        <v>1500</v>
      </c>
      <c r="D32" s="115">
        <v>197</v>
      </c>
      <c r="E32" s="115">
        <v>1500</v>
      </c>
      <c r="F32" s="94">
        <v>1500</v>
      </c>
      <c r="G32" s="97">
        <f t="shared" si="0"/>
        <v>1560</v>
      </c>
      <c r="H32" s="97">
        <f t="shared" si="1"/>
        <v>1622.4</v>
      </c>
      <c r="I32" s="97">
        <f t="shared" si="1"/>
        <v>1687.296</v>
      </c>
      <c r="J32" s="66" t="s">
        <v>100</v>
      </c>
    </row>
    <row r="33" spans="1:19" x14ac:dyDescent="0.35">
      <c r="A33" s="10" t="s">
        <v>80</v>
      </c>
      <c r="B33" s="121">
        <v>0</v>
      </c>
      <c r="C33" s="32">
        <v>75</v>
      </c>
      <c r="D33" s="26">
        <v>0</v>
      </c>
      <c r="E33" s="26">
        <v>75</v>
      </c>
      <c r="F33" s="92">
        <v>80</v>
      </c>
      <c r="G33" s="97">
        <f t="shared" si="0"/>
        <v>83.2</v>
      </c>
      <c r="H33" s="97">
        <f t="shared" si="1"/>
        <v>86.528000000000006</v>
      </c>
      <c r="I33" s="97">
        <f t="shared" si="1"/>
        <v>89.98912</v>
      </c>
      <c r="J33" s="10"/>
      <c r="K33"/>
      <c r="L33"/>
      <c r="M33"/>
      <c r="N33"/>
      <c r="O33"/>
      <c r="P33"/>
      <c r="Q33" s="1"/>
      <c r="R33"/>
      <c r="S33"/>
    </row>
    <row r="34" spans="1:19" x14ac:dyDescent="0.35">
      <c r="A34" s="10" t="s">
        <v>17</v>
      </c>
      <c r="B34" s="121">
        <v>200</v>
      </c>
      <c r="C34" s="32">
        <v>200</v>
      </c>
      <c r="D34" s="26">
        <v>0</v>
      </c>
      <c r="E34" s="26">
        <v>200</v>
      </c>
      <c r="F34" s="92">
        <v>210</v>
      </c>
      <c r="G34" s="97">
        <f t="shared" si="0"/>
        <v>218.4</v>
      </c>
      <c r="H34" s="97">
        <f t="shared" si="1"/>
        <v>227.136</v>
      </c>
      <c r="I34" s="97">
        <f t="shared" si="1"/>
        <v>236.22144</v>
      </c>
      <c r="J34" s="10" t="s">
        <v>121</v>
      </c>
      <c r="K34"/>
      <c r="L34"/>
      <c r="M34"/>
      <c r="N34"/>
      <c r="O34"/>
      <c r="P34"/>
      <c r="Q34" s="1"/>
      <c r="R34"/>
      <c r="S34"/>
    </row>
    <row r="35" spans="1:19" x14ac:dyDescent="0.35">
      <c r="A35" s="18" t="s">
        <v>25</v>
      </c>
      <c r="B35" s="18"/>
      <c r="C35" s="30"/>
      <c r="D35" s="30"/>
      <c r="E35" s="30"/>
      <c r="F35" s="55"/>
      <c r="G35" s="30"/>
      <c r="H35" s="30"/>
      <c r="I35" s="30"/>
      <c r="J35" s="10"/>
      <c r="K35"/>
      <c r="L35"/>
      <c r="M35"/>
      <c r="N35"/>
      <c r="O35"/>
      <c r="P35"/>
      <c r="Q35" s="1"/>
      <c r="R35"/>
      <c r="S35"/>
    </row>
    <row r="36" spans="1:19" x14ac:dyDescent="0.35">
      <c r="A36" s="10" t="s">
        <v>128</v>
      </c>
      <c r="B36" s="121">
        <v>187.15</v>
      </c>
      <c r="C36" s="32">
        <v>250</v>
      </c>
      <c r="D36" s="26">
        <v>131.72999999999999</v>
      </c>
      <c r="E36" s="32">
        <v>250</v>
      </c>
      <c r="F36" s="92">
        <v>300</v>
      </c>
      <c r="G36" s="97">
        <f>F36+(F36*0.04)</f>
        <v>312</v>
      </c>
      <c r="H36" s="97">
        <f>G36+(G36*0.04)</f>
        <v>324.48</v>
      </c>
      <c r="I36" s="97">
        <f>H36+(H36*0.04)</f>
        <v>337.45920000000001</v>
      </c>
      <c r="J36" s="43"/>
      <c r="K36"/>
      <c r="L36"/>
      <c r="M36"/>
      <c r="N36"/>
      <c r="O36"/>
      <c r="P36"/>
      <c r="Q36" s="1"/>
      <c r="R36"/>
      <c r="S36"/>
    </row>
    <row r="37" spans="1:19" x14ac:dyDescent="0.35">
      <c r="A37" s="10" t="s">
        <v>32</v>
      </c>
      <c r="B37" s="121">
        <v>884</v>
      </c>
      <c r="C37" s="32">
        <v>900</v>
      </c>
      <c r="D37" s="26">
        <v>988</v>
      </c>
      <c r="E37" s="32">
        <v>988</v>
      </c>
      <c r="F37" s="92">
        <v>1000</v>
      </c>
      <c r="G37" s="97">
        <f t="shared" ref="G37:G50" si="2">F37+(F37*0.04)</f>
        <v>1040</v>
      </c>
      <c r="H37" s="97">
        <f t="shared" ref="H37:I50" si="3">G37+(G37*0.04)</f>
        <v>1081.5999999999999</v>
      </c>
      <c r="I37" s="97">
        <f t="shared" si="3"/>
        <v>1124.8639999999998</v>
      </c>
      <c r="J37" s="10"/>
      <c r="K37"/>
      <c r="L37"/>
      <c r="M37"/>
      <c r="N37"/>
      <c r="O37"/>
      <c r="P37"/>
      <c r="Q37"/>
      <c r="R37"/>
      <c r="S37"/>
    </row>
    <row r="38" spans="1:19" x14ac:dyDescent="0.35">
      <c r="A38" s="10" t="s">
        <v>93</v>
      </c>
      <c r="B38" s="121">
        <v>435.24</v>
      </c>
      <c r="C38" s="32">
        <v>450</v>
      </c>
      <c r="D38" s="26">
        <v>435.24</v>
      </c>
      <c r="E38" s="32">
        <v>435.24</v>
      </c>
      <c r="F38" s="92">
        <v>450</v>
      </c>
      <c r="G38" s="97">
        <f t="shared" si="2"/>
        <v>468</v>
      </c>
      <c r="H38" s="97">
        <f t="shared" si="3"/>
        <v>486.72</v>
      </c>
      <c r="I38" s="97">
        <f t="shared" si="3"/>
        <v>506.18880000000001</v>
      </c>
      <c r="J38" s="10"/>
      <c r="K38"/>
      <c r="L38"/>
      <c r="M38"/>
      <c r="N38"/>
      <c r="O38"/>
      <c r="P38"/>
      <c r="Q38"/>
      <c r="R38"/>
      <c r="S38"/>
    </row>
    <row r="39" spans="1:19" x14ac:dyDescent="0.35">
      <c r="A39" s="10" t="s">
        <v>92</v>
      </c>
      <c r="B39" s="121">
        <v>180</v>
      </c>
      <c r="C39" s="32">
        <v>200</v>
      </c>
      <c r="D39" s="26">
        <v>184</v>
      </c>
      <c r="E39" s="32">
        <v>184</v>
      </c>
      <c r="F39" s="92">
        <v>200</v>
      </c>
      <c r="G39" s="97">
        <f t="shared" si="2"/>
        <v>208</v>
      </c>
      <c r="H39" s="97">
        <f t="shared" si="3"/>
        <v>216.32</v>
      </c>
      <c r="I39" s="97">
        <f t="shared" si="3"/>
        <v>224.97280000000001</v>
      </c>
      <c r="J39" s="43" t="s">
        <v>136</v>
      </c>
      <c r="K39"/>
      <c r="L39"/>
      <c r="M39"/>
      <c r="N39"/>
      <c r="O39"/>
      <c r="P39"/>
      <c r="Q39" s="1"/>
      <c r="R39"/>
      <c r="S39"/>
    </row>
    <row r="40" spans="1:19" ht="15.75" hidden="1" customHeight="1" x14ac:dyDescent="0.35">
      <c r="A40" s="10" t="s">
        <v>7</v>
      </c>
      <c r="B40" s="121"/>
      <c r="C40" s="32">
        <v>0</v>
      </c>
      <c r="D40" s="26"/>
      <c r="E40" s="32"/>
      <c r="F40" s="92"/>
      <c r="G40" s="97">
        <f t="shared" si="2"/>
        <v>0</v>
      </c>
      <c r="H40" s="97">
        <f t="shared" si="3"/>
        <v>0</v>
      </c>
      <c r="I40" s="97">
        <f t="shared" si="3"/>
        <v>0</v>
      </c>
      <c r="J40" s="74" t="s">
        <v>34</v>
      </c>
      <c r="K40"/>
      <c r="L40"/>
      <c r="M40"/>
      <c r="N40"/>
      <c r="O40"/>
      <c r="P40"/>
      <c r="Q40" s="1"/>
      <c r="R40"/>
      <c r="S40"/>
    </row>
    <row r="41" spans="1:19" x14ac:dyDescent="0.35">
      <c r="A41" s="10" t="s">
        <v>60</v>
      </c>
      <c r="B41" s="121">
        <v>3121.83</v>
      </c>
      <c r="C41" s="32">
        <v>4000</v>
      </c>
      <c r="D41" s="26">
        <v>3781</v>
      </c>
      <c r="E41" s="32">
        <v>4000</v>
      </c>
      <c r="F41" s="92">
        <v>4429</v>
      </c>
      <c r="G41" s="97">
        <v>4429</v>
      </c>
      <c r="H41" s="97">
        <f t="shared" si="3"/>
        <v>4606.16</v>
      </c>
      <c r="I41" s="97">
        <f t="shared" si="3"/>
        <v>4790.4063999999998</v>
      </c>
      <c r="J41" s="43" t="s">
        <v>59</v>
      </c>
      <c r="K41"/>
      <c r="L41"/>
      <c r="M41"/>
      <c r="N41"/>
      <c r="O41"/>
      <c r="P41"/>
      <c r="Q41" s="1"/>
      <c r="R41"/>
      <c r="S41"/>
    </row>
    <row r="42" spans="1:19" ht="18" hidden="1" customHeight="1" x14ac:dyDescent="0.35">
      <c r="A42" s="10" t="s">
        <v>8</v>
      </c>
      <c r="B42" s="78"/>
      <c r="C42" s="32">
        <v>0</v>
      </c>
      <c r="D42" s="26"/>
      <c r="E42" s="32"/>
      <c r="F42" s="92"/>
      <c r="G42" s="97">
        <f t="shared" si="2"/>
        <v>0</v>
      </c>
      <c r="H42" s="97">
        <f t="shared" si="3"/>
        <v>0</v>
      </c>
      <c r="I42" s="97">
        <f t="shared" si="3"/>
        <v>0</v>
      </c>
      <c r="J42" s="75" t="s">
        <v>34</v>
      </c>
      <c r="K42"/>
      <c r="L42"/>
      <c r="M42"/>
      <c r="N42"/>
      <c r="O42"/>
      <c r="P42"/>
      <c r="Q42" s="1"/>
      <c r="R42"/>
      <c r="S42"/>
    </row>
    <row r="43" spans="1:19" x14ac:dyDescent="0.35">
      <c r="A43" s="10" t="s">
        <v>124</v>
      </c>
      <c r="B43" s="78">
        <v>0</v>
      </c>
      <c r="C43" s="32">
        <v>6000</v>
      </c>
      <c r="D43" s="26">
        <v>3498.85</v>
      </c>
      <c r="E43" s="32">
        <v>6000</v>
      </c>
      <c r="F43" s="117">
        <v>0</v>
      </c>
      <c r="G43" s="97"/>
      <c r="H43" s="97"/>
      <c r="I43" s="97"/>
      <c r="J43" s="46"/>
      <c r="K43"/>
      <c r="L43"/>
      <c r="M43"/>
      <c r="N43"/>
      <c r="O43"/>
      <c r="P43"/>
      <c r="Q43" s="1"/>
      <c r="R43"/>
      <c r="S43"/>
    </row>
    <row r="44" spans="1:19" x14ac:dyDescent="0.35">
      <c r="A44" s="10" t="s">
        <v>123</v>
      </c>
      <c r="B44" s="78">
        <v>0</v>
      </c>
      <c r="C44" s="32">
        <v>4000</v>
      </c>
      <c r="D44" s="26">
        <v>621</v>
      </c>
      <c r="E44" s="32">
        <v>4000</v>
      </c>
      <c r="F44" s="117">
        <v>0</v>
      </c>
      <c r="G44" s="97"/>
      <c r="H44" s="97"/>
      <c r="I44" s="97"/>
      <c r="J44" s="46"/>
      <c r="K44"/>
      <c r="L44"/>
      <c r="M44"/>
      <c r="N44"/>
      <c r="O44"/>
      <c r="P44"/>
      <c r="Q44" s="1"/>
      <c r="R44"/>
      <c r="S44"/>
    </row>
    <row r="45" spans="1:19" x14ac:dyDescent="0.35">
      <c r="A45" s="10" t="s">
        <v>16</v>
      </c>
      <c r="B45" s="121">
        <v>0</v>
      </c>
      <c r="C45" s="32">
        <v>55</v>
      </c>
      <c r="D45" s="26">
        <v>49</v>
      </c>
      <c r="E45" s="32">
        <v>49</v>
      </c>
      <c r="F45" s="92">
        <v>55</v>
      </c>
      <c r="G45" s="97">
        <f t="shared" si="2"/>
        <v>57.2</v>
      </c>
      <c r="H45" s="97">
        <f t="shared" si="3"/>
        <v>59.488</v>
      </c>
      <c r="I45" s="97">
        <f t="shared" si="3"/>
        <v>61.867519999999999</v>
      </c>
      <c r="J45" s="45"/>
      <c r="K45"/>
      <c r="L45"/>
      <c r="M45"/>
      <c r="N45"/>
      <c r="O45"/>
      <c r="P45"/>
      <c r="Q45"/>
      <c r="R45"/>
      <c r="S45"/>
    </row>
    <row r="46" spans="1:19" x14ac:dyDescent="0.35">
      <c r="A46" s="60" t="s">
        <v>79</v>
      </c>
      <c r="B46" s="122">
        <v>7553.78</v>
      </c>
      <c r="C46" s="32">
        <v>8000</v>
      </c>
      <c r="D46" s="26">
        <v>0</v>
      </c>
      <c r="E46" s="32">
        <v>8000</v>
      </c>
      <c r="F46" s="117">
        <v>0</v>
      </c>
      <c r="G46" s="97">
        <f t="shared" si="2"/>
        <v>0</v>
      </c>
      <c r="H46" s="97">
        <f t="shared" si="3"/>
        <v>0</v>
      </c>
      <c r="I46" s="97">
        <f t="shared" si="3"/>
        <v>0</v>
      </c>
      <c r="J46" s="46" t="s">
        <v>137</v>
      </c>
      <c r="K46" s="3"/>
      <c r="L46" s="3"/>
      <c r="M46" s="3"/>
      <c r="N46" s="3"/>
      <c r="O46" s="3"/>
      <c r="P46" s="3"/>
      <c r="Q46" s="3"/>
      <c r="R46" s="3"/>
      <c r="S46"/>
    </row>
    <row r="47" spans="1:19" x14ac:dyDescent="0.35">
      <c r="A47" s="10" t="s">
        <v>33</v>
      </c>
      <c r="B47" s="121">
        <v>2877</v>
      </c>
      <c r="C47" s="32">
        <v>7000</v>
      </c>
      <c r="D47" s="26">
        <v>1374.11</v>
      </c>
      <c r="E47" s="26">
        <v>7000</v>
      </c>
      <c r="F47" s="92">
        <v>7000</v>
      </c>
      <c r="G47" s="97">
        <f t="shared" si="2"/>
        <v>7280</v>
      </c>
      <c r="H47" s="97">
        <f t="shared" si="3"/>
        <v>7571.2</v>
      </c>
      <c r="I47" s="97">
        <f t="shared" si="3"/>
        <v>7874.0479999999998</v>
      </c>
      <c r="J47" s="46" t="s">
        <v>99</v>
      </c>
      <c r="K47" s="3"/>
      <c r="L47" s="3"/>
      <c r="M47" s="3"/>
      <c r="N47" s="3"/>
      <c r="O47" s="3"/>
      <c r="P47" s="3"/>
      <c r="Q47" s="3"/>
      <c r="R47" s="3"/>
      <c r="S47"/>
    </row>
    <row r="48" spans="1:19" x14ac:dyDescent="0.35">
      <c r="A48" s="10" t="s">
        <v>83</v>
      </c>
      <c r="B48" s="121">
        <v>459.08</v>
      </c>
      <c r="C48" s="32">
        <v>480</v>
      </c>
      <c r="D48" s="26">
        <v>459.08</v>
      </c>
      <c r="E48" s="26">
        <v>459.08</v>
      </c>
      <c r="F48" s="92">
        <v>480</v>
      </c>
      <c r="G48" s="97">
        <f t="shared" si="2"/>
        <v>499.2</v>
      </c>
      <c r="H48" s="97">
        <f t="shared" si="3"/>
        <v>519.16800000000001</v>
      </c>
      <c r="I48" s="97">
        <f t="shared" si="3"/>
        <v>539.93471999999997</v>
      </c>
      <c r="J48" s="46"/>
      <c r="K48" s="3"/>
      <c r="L48" s="3"/>
      <c r="M48" s="3"/>
      <c r="N48" s="3"/>
      <c r="O48" s="3"/>
      <c r="P48" s="3"/>
      <c r="Q48" s="3"/>
      <c r="R48" s="3"/>
      <c r="S48"/>
    </row>
    <row r="49" spans="1:19" x14ac:dyDescent="0.35">
      <c r="A49" s="10" t="s">
        <v>94</v>
      </c>
      <c r="B49" s="121">
        <v>13.34</v>
      </c>
      <c r="C49" s="32">
        <v>500</v>
      </c>
      <c r="D49" s="26">
        <v>13.6</v>
      </c>
      <c r="E49" s="26">
        <v>500</v>
      </c>
      <c r="F49" s="92">
        <v>500</v>
      </c>
      <c r="G49" s="97">
        <f t="shared" si="2"/>
        <v>520</v>
      </c>
      <c r="H49" s="97">
        <f t="shared" si="3"/>
        <v>540.79999999999995</v>
      </c>
      <c r="I49" s="97">
        <f t="shared" si="3"/>
        <v>562.4319999999999</v>
      </c>
      <c r="J49" s="48"/>
      <c r="K49" s="3"/>
      <c r="L49" s="3"/>
      <c r="M49" s="3"/>
      <c r="N49" s="3"/>
      <c r="O49" s="3"/>
      <c r="P49" s="3"/>
      <c r="Q49" s="3"/>
      <c r="R49" s="3"/>
      <c r="S49"/>
    </row>
    <row r="50" spans="1:19" s="64" customFormat="1" x14ac:dyDescent="0.35">
      <c r="A50" s="66" t="s">
        <v>21</v>
      </c>
      <c r="B50" s="123">
        <v>0</v>
      </c>
      <c r="C50" s="61">
        <v>50</v>
      </c>
      <c r="D50" s="115">
        <v>120</v>
      </c>
      <c r="E50" s="61">
        <v>120</v>
      </c>
      <c r="F50" s="94">
        <v>50</v>
      </c>
      <c r="G50" s="97">
        <f t="shared" si="2"/>
        <v>52</v>
      </c>
      <c r="H50" s="97">
        <f t="shared" si="3"/>
        <v>54.08</v>
      </c>
      <c r="I50" s="97">
        <f t="shared" si="3"/>
        <v>56.243200000000002</v>
      </c>
      <c r="J50" s="62"/>
      <c r="K50" s="63"/>
      <c r="L50" s="63"/>
      <c r="M50" s="63"/>
      <c r="N50" s="63"/>
      <c r="O50" s="63"/>
      <c r="P50" s="63"/>
      <c r="Q50" s="63"/>
      <c r="R50" s="63"/>
    </row>
    <row r="51" spans="1:19" ht="18" customHeight="1" x14ac:dyDescent="0.35">
      <c r="A51" s="18" t="s">
        <v>26</v>
      </c>
      <c r="B51" s="18"/>
      <c r="C51" s="30"/>
      <c r="D51" s="30"/>
      <c r="E51" s="30"/>
      <c r="F51" s="30"/>
      <c r="G51" s="30"/>
      <c r="H51" s="30"/>
      <c r="I51" s="30"/>
      <c r="J51" s="46"/>
      <c r="K51" s="3"/>
      <c r="L51" s="3"/>
      <c r="M51" s="3"/>
      <c r="N51" s="3"/>
      <c r="O51" s="3"/>
      <c r="P51" s="3"/>
      <c r="Q51" s="3"/>
      <c r="R51" s="3"/>
      <c r="S51"/>
    </row>
    <row r="52" spans="1:19" x14ac:dyDescent="0.35">
      <c r="A52" s="10" t="s">
        <v>18</v>
      </c>
      <c r="B52" s="78">
        <v>232.11</v>
      </c>
      <c r="C52" s="32">
        <v>750</v>
      </c>
      <c r="D52" s="32">
        <v>0</v>
      </c>
      <c r="E52" s="32">
        <v>750</v>
      </c>
      <c r="F52" s="117">
        <v>0</v>
      </c>
      <c r="G52" s="97">
        <f>F52+(F52*0.04)</f>
        <v>0</v>
      </c>
      <c r="H52" s="97">
        <f>G52+(G52*0.04)</f>
        <v>0</v>
      </c>
      <c r="I52" s="97">
        <f>H52+(H52*0.04)</f>
        <v>0</v>
      </c>
      <c r="J52" s="46"/>
      <c r="K52" s="3"/>
      <c r="L52" s="3"/>
      <c r="M52" s="3"/>
      <c r="N52" s="3"/>
      <c r="O52" s="3"/>
      <c r="P52" s="3"/>
      <c r="Q52" s="3"/>
      <c r="R52" s="3"/>
      <c r="S52"/>
    </row>
    <row r="53" spans="1:19" x14ac:dyDescent="0.35">
      <c r="A53" s="10" t="s">
        <v>19</v>
      </c>
      <c r="B53" s="78">
        <v>500</v>
      </c>
      <c r="C53" s="32">
        <v>1000</v>
      </c>
      <c r="D53" s="32">
        <v>845</v>
      </c>
      <c r="E53" s="32">
        <v>1000</v>
      </c>
      <c r="F53" s="92">
        <v>1000</v>
      </c>
      <c r="G53" s="97">
        <f>F53+(F53*0.04)</f>
        <v>1040</v>
      </c>
      <c r="H53" s="97">
        <f t="shared" ref="H53:I60" si="4">G53+(G53*0.04)</f>
        <v>1081.5999999999999</v>
      </c>
      <c r="I53" s="97">
        <f t="shared" si="4"/>
        <v>1124.8639999999998</v>
      </c>
      <c r="J53" s="46" t="s">
        <v>98</v>
      </c>
      <c r="K53" s="3"/>
      <c r="L53" s="3"/>
      <c r="M53" s="3"/>
      <c r="N53" s="3"/>
      <c r="O53" s="3"/>
      <c r="P53" s="3"/>
      <c r="Q53" s="3"/>
      <c r="R53" s="3"/>
      <c r="S53"/>
    </row>
    <row r="54" spans="1:19" x14ac:dyDescent="0.35">
      <c r="A54" s="10" t="s">
        <v>96</v>
      </c>
      <c r="B54" s="78">
        <v>2409.1999999999998</v>
      </c>
      <c r="C54" s="32">
        <v>2371.12</v>
      </c>
      <c r="D54" s="32">
        <v>1190.32</v>
      </c>
      <c r="E54" s="32">
        <v>2371.12</v>
      </c>
      <c r="F54" s="92">
        <v>2333.04</v>
      </c>
      <c r="G54" s="97">
        <v>2295.0100000000002</v>
      </c>
      <c r="H54" s="97">
        <v>2256.88</v>
      </c>
      <c r="I54" s="97">
        <v>2236.88</v>
      </c>
      <c r="J54" s="46" t="s">
        <v>119</v>
      </c>
      <c r="K54" s="3"/>
      <c r="L54" s="3"/>
      <c r="M54" s="3"/>
      <c r="N54" s="3"/>
      <c r="O54" s="3"/>
      <c r="P54" s="3"/>
      <c r="Q54" s="3"/>
      <c r="R54" s="3"/>
      <c r="S54"/>
    </row>
    <row r="55" spans="1:19" x14ac:dyDescent="0.35">
      <c r="A55" s="10" t="s">
        <v>37</v>
      </c>
      <c r="B55" s="78">
        <f>2394.5</f>
        <v>2394.5</v>
      </c>
      <c r="C55" s="32">
        <v>2500</v>
      </c>
      <c r="D55" s="32">
        <v>2500</v>
      </c>
      <c r="E55" s="26">
        <v>2500</v>
      </c>
      <c r="F55" s="92">
        <v>3000</v>
      </c>
      <c r="G55" s="97">
        <v>3000</v>
      </c>
      <c r="H55" s="97">
        <f t="shared" si="4"/>
        <v>3120</v>
      </c>
      <c r="I55" s="97">
        <f t="shared" si="4"/>
        <v>3244.8</v>
      </c>
      <c r="J55" s="46" t="s">
        <v>122</v>
      </c>
      <c r="K55" s="3"/>
      <c r="L55" s="3"/>
      <c r="M55" s="3"/>
      <c r="N55" s="3"/>
      <c r="O55" s="3"/>
      <c r="P55" s="3"/>
      <c r="Q55" s="3"/>
      <c r="R55" s="3"/>
      <c r="S55"/>
    </row>
    <row r="56" spans="1:19" x14ac:dyDescent="0.35">
      <c r="A56" s="10" t="s">
        <v>56</v>
      </c>
      <c r="B56" s="78">
        <v>0</v>
      </c>
      <c r="C56" s="32">
        <v>2000</v>
      </c>
      <c r="D56" s="32">
        <v>0</v>
      </c>
      <c r="E56" s="26">
        <v>1560</v>
      </c>
      <c r="F56" s="92">
        <v>2000</v>
      </c>
      <c r="G56" s="97">
        <v>1000</v>
      </c>
      <c r="H56" s="97">
        <v>1000</v>
      </c>
      <c r="I56" s="97">
        <v>1000</v>
      </c>
      <c r="J56" s="46"/>
      <c r="K56" s="3"/>
      <c r="L56" s="3"/>
      <c r="M56" s="3"/>
      <c r="N56" s="3"/>
      <c r="O56" s="3"/>
      <c r="P56" s="3"/>
      <c r="Q56" s="3"/>
      <c r="R56" s="3"/>
      <c r="S56"/>
    </row>
    <row r="57" spans="1:19" x14ac:dyDescent="0.35">
      <c r="A57" s="10" t="s">
        <v>47</v>
      </c>
      <c r="B57" s="78">
        <v>460</v>
      </c>
      <c r="C57" s="32">
        <v>800</v>
      </c>
      <c r="D57" s="32">
        <v>529</v>
      </c>
      <c r="E57" s="26">
        <v>500</v>
      </c>
      <c r="F57" s="92">
        <v>1000</v>
      </c>
      <c r="G57" s="97">
        <v>1000</v>
      </c>
      <c r="H57" s="97">
        <f t="shared" si="4"/>
        <v>1040</v>
      </c>
      <c r="I57" s="97">
        <f t="shared" si="4"/>
        <v>1081.5999999999999</v>
      </c>
      <c r="J57" s="46" t="s">
        <v>61</v>
      </c>
      <c r="K57" s="3"/>
      <c r="L57" s="3"/>
      <c r="M57" s="3"/>
      <c r="N57" s="3"/>
      <c r="O57" s="3"/>
      <c r="P57" s="3"/>
      <c r="Q57" s="3"/>
      <c r="R57" s="3"/>
      <c r="S57"/>
    </row>
    <row r="58" spans="1:19" x14ac:dyDescent="0.35">
      <c r="A58" s="10" t="s">
        <v>35</v>
      </c>
      <c r="B58" s="78">
        <v>100</v>
      </c>
      <c r="C58" s="32">
        <v>110</v>
      </c>
      <c r="D58" s="32">
        <v>105</v>
      </c>
      <c r="E58" s="26">
        <v>105</v>
      </c>
      <c r="F58" s="92">
        <v>110</v>
      </c>
      <c r="G58" s="97">
        <f t="shared" ref="G58:G60" si="5">F58+(F58*0.04)</f>
        <v>114.4</v>
      </c>
      <c r="H58" s="97">
        <f t="shared" si="4"/>
        <v>118.976</v>
      </c>
      <c r="I58" s="97">
        <f t="shared" si="4"/>
        <v>123.73504</v>
      </c>
      <c r="J58" s="48"/>
      <c r="K58" s="3"/>
      <c r="L58" s="3"/>
      <c r="M58" s="3"/>
      <c r="N58" s="3"/>
      <c r="O58" s="3"/>
      <c r="P58" s="3"/>
      <c r="Q58" s="3"/>
      <c r="R58" s="3"/>
      <c r="S58"/>
    </row>
    <row r="59" spans="1:19" x14ac:dyDescent="0.35">
      <c r="A59" s="10" t="s">
        <v>36</v>
      </c>
      <c r="B59" s="78">
        <v>0</v>
      </c>
      <c r="C59" s="32">
        <v>60</v>
      </c>
      <c r="D59" s="32">
        <v>45</v>
      </c>
      <c r="E59" s="26">
        <v>45</v>
      </c>
      <c r="F59" s="92">
        <v>50</v>
      </c>
      <c r="G59" s="97">
        <f t="shared" si="5"/>
        <v>52</v>
      </c>
      <c r="H59" s="97">
        <f t="shared" si="4"/>
        <v>54.08</v>
      </c>
      <c r="I59" s="97">
        <f t="shared" si="4"/>
        <v>56.243200000000002</v>
      </c>
      <c r="J59" s="48"/>
      <c r="K59" s="3"/>
      <c r="L59" s="3"/>
      <c r="M59" s="3"/>
      <c r="N59" s="3"/>
      <c r="O59" s="3"/>
      <c r="P59" s="3"/>
      <c r="Q59" s="3"/>
      <c r="R59" s="3"/>
      <c r="S59"/>
    </row>
    <row r="60" spans="1:19" x14ac:dyDescent="0.35">
      <c r="A60" s="10" t="s">
        <v>57</v>
      </c>
      <c r="B60" s="78">
        <v>5.85</v>
      </c>
      <c r="C60" s="32">
        <v>50</v>
      </c>
      <c r="D60" s="32">
        <v>0</v>
      </c>
      <c r="E60" s="26">
        <v>0</v>
      </c>
      <c r="F60" s="92">
        <v>50</v>
      </c>
      <c r="G60" s="97">
        <f t="shared" si="5"/>
        <v>52</v>
      </c>
      <c r="H60" s="97">
        <f t="shared" si="4"/>
        <v>54.08</v>
      </c>
      <c r="I60" s="97">
        <f t="shared" si="4"/>
        <v>56.243200000000002</v>
      </c>
      <c r="J60" s="46"/>
      <c r="K60" s="3"/>
      <c r="L60" s="3"/>
      <c r="M60" s="3"/>
      <c r="N60" s="3"/>
      <c r="O60" s="3"/>
      <c r="P60" s="3"/>
      <c r="Q60" s="3"/>
      <c r="R60" s="3"/>
      <c r="S60"/>
    </row>
    <row r="61" spans="1:19" x14ac:dyDescent="0.35">
      <c r="A61" s="18" t="s">
        <v>27</v>
      </c>
      <c r="B61" s="18"/>
      <c r="C61" s="30"/>
      <c r="D61" s="30"/>
      <c r="E61" s="30"/>
      <c r="F61" s="55"/>
      <c r="G61" s="30"/>
      <c r="H61" s="30"/>
      <c r="I61" s="30"/>
      <c r="J61" s="10"/>
      <c r="K61"/>
      <c r="L61"/>
      <c r="M61"/>
      <c r="N61"/>
      <c r="O61"/>
      <c r="P61"/>
      <c r="Q61" s="1"/>
      <c r="R61"/>
      <c r="S61"/>
    </row>
    <row r="62" spans="1:19" x14ac:dyDescent="0.35">
      <c r="A62" s="10" t="s">
        <v>54</v>
      </c>
      <c r="B62" s="121">
        <v>403</v>
      </c>
      <c r="C62" s="32">
        <v>500</v>
      </c>
      <c r="D62" s="26">
        <v>199.16</v>
      </c>
      <c r="E62" s="32">
        <v>500</v>
      </c>
      <c r="F62" s="92">
        <v>500</v>
      </c>
      <c r="G62" s="97">
        <f t="shared" ref="G62:I62" si="6">F62+(F62*0.04)</f>
        <v>520</v>
      </c>
      <c r="H62" s="97">
        <f t="shared" si="6"/>
        <v>540.79999999999995</v>
      </c>
      <c r="I62" s="97">
        <f t="shared" si="6"/>
        <v>562.4319999999999</v>
      </c>
      <c r="J62" s="45" t="s">
        <v>102</v>
      </c>
      <c r="K62" s="3"/>
      <c r="L62" s="3"/>
      <c r="M62" s="3"/>
      <c r="N62" s="3"/>
      <c r="O62" s="3"/>
      <c r="P62" s="3"/>
      <c r="Q62" s="3"/>
      <c r="R62" s="3"/>
      <c r="S62"/>
    </row>
    <row r="63" spans="1:19" x14ac:dyDescent="0.35">
      <c r="A63" s="18" t="s">
        <v>28</v>
      </c>
      <c r="B63" s="18"/>
      <c r="C63" s="30"/>
      <c r="D63" s="30"/>
      <c r="E63" s="30"/>
      <c r="F63" s="55"/>
      <c r="G63" s="30"/>
      <c r="H63" s="30"/>
      <c r="I63" s="30"/>
      <c r="J63" s="10"/>
      <c r="K63"/>
      <c r="L63"/>
      <c r="M63"/>
      <c r="N63"/>
      <c r="O63"/>
      <c r="P63"/>
      <c r="Q63"/>
      <c r="R63"/>
      <c r="S63"/>
    </row>
    <row r="64" spans="1:19" hidden="1" x14ac:dyDescent="0.35">
      <c r="A64" s="10" t="s">
        <v>14</v>
      </c>
      <c r="B64" s="10"/>
      <c r="C64" s="32">
        <v>0</v>
      </c>
      <c r="D64" s="32">
        <v>0</v>
      </c>
      <c r="E64" s="32"/>
      <c r="F64" s="69"/>
      <c r="G64" s="33">
        <f>C64+(C64*0.03)</f>
        <v>0</v>
      </c>
      <c r="H64" s="33">
        <f>G64+(G64*0.03)</f>
        <v>0</v>
      </c>
      <c r="I64" s="33">
        <f>H64+(H64*0.03)</f>
        <v>0</v>
      </c>
      <c r="J64" s="43"/>
      <c r="K64"/>
      <c r="L64"/>
      <c r="M64"/>
      <c r="N64"/>
      <c r="O64"/>
      <c r="P64"/>
      <c r="Q64" s="1"/>
      <c r="R64"/>
      <c r="S64"/>
    </row>
    <row r="65" spans="1:19" x14ac:dyDescent="0.35">
      <c r="A65" s="10" t="s">
        <v>20</v>
      </c>
      <c r="B65" s="78">
        <v>0</v>
      </c>
      <c r="C65" s="32">
        <v>0</v>
      </c>
      <c r="D65" s="32">
        <v>0</v>
      </c>
      <c r="E65" s="32">
        <v>0</v>
      </c>
      <c r="F65" s="92">
        <v>0</v>
      </c>
      <c r="G65" s="97">
        <v>25</v>
      </c>
      <c r="H65" s="97">
        <f>G65+(G65*0.04)</f>
        <v>26</v>
      </c>
      <c r="I65" s="97">
        <f>H65+(H65*0.04)</f>
        <v>27.04</v>
      </c>
      <c r="J65" s="45"/>
      <c r="K65" s="3"/>
      <c r="L65" s="3"/>
      <c r="M65" s="3"/>
      <c r="N65" s="3"/>
      <c r="O65" s="3"/>
      <c r="P65" s="3"/>
      <c r="Q65" s="3"/>
      <c r="R65" s="3"/>
      <c r="S65"/>
    </row>
    <row r="66" spans="1:19" x14ac:dyDescent="0.35">
      <c r="A66" s="10" t="s">
        <v>105</v>
      </c>
      <c r="B66" s="78">
        <v>0</v>
      </c>
      <c r="C66" s="32">
        <v>1000</v>
      </c>
      <c r="D66" s="32">
        <v>50</v>
      </c>
      <c r="E66" s="32">
        <v>1000</v>
      </c>
      <c r="F66" s="117">
        <v>0</v>
      </c>
      <c r="G66" s="97"/>
      <c r="H66" s="97"/>
      <c r="I66" s="97"/>
      <c r="J66" s="45"/>
      <c r="K66" s="3"/>
      <c r="L66" s="3"/>
      <c r="M66" s="3"/>
      <c r="N66" s="3"/>
      <c r="O66" s="3"/>
      <c r="P66" s="3"/>
      <c r="Q66" s="3"/>
      <c r="R66" s="3"/>
      <c r="S66"/>
    </row>
    <row r="67" spans="1:19" x14ac:dyDescent="0.35">
      <c r="A67" s="18" t="s">
        <v>81</v>
      </c>
      <c r="B67" s="110"/>
      <c r="C67" s="30"/>
      <c r="D67" s="30"/>
      <c r="E67" s="30"/>
      <c r="F67" s="111"/>
      <c r="G67" s="30"/>
      <c r="H67" s="30"/>
      <c r="I67" s="30"/>
      <c r="J67" s="45"/>
      <c r="K67" s="3"/>
      <c r="L67" s="3"/>
      <c r="M67" s="3"/>
      <c r="N67" s="3"/>
      <c r="O67" s="3"/>
      <c r="P67" s="3"/>
      <c r="Q67" s="3"/>
      <c r="R67" s="3"/>
      <c r="S67"/>
    </row>
    <row r="68" spans="1:19" x14ac:dyDescent="0.35">
      <c r="A68" s="10" t="s">
        <v>97</v>
      </c>
      <c r="B68" s="78">
        <v>380</v>
      </c>
      <c r="C68" s="32"/>
      <c r="D68" s="32">
        <v>308.5</v>
      </c>
      <c r="E68" s="32">
        <v>1000</v>
      </c>
      <c r="F68" s="92"/>
      <c r="G68" s="97"/>
      <c r="H68" s="97"/>
      <c r="I68" s="97"/>
      <c r="J68" s="45"/>
      <c r="K68" s="3"/>
      <c r="L68" s="3"/>
      <c r="M68" s="3"/>
      <c r="N68" s="3"/>
      <c r="O68" s="3"/>
      <c r="P68" s="3"/>
      <c r="Q68" s="3"/>
      <c r="R68" s="3"/>
      <c r="S68"/>
    </row>
    <row r="69" spans="1:19" x14ac:dyDescent="0.35">
      <c r="A69" s="10" t="s">
        <v>113</v>
      </c>
      <c r="B69" s="78">
        <v>5830</v>
      </c>
      <c r="C69" s="32"/>
      <c r="D69" s="32">
        <v>0</v>
      </c>
      <c r="E69" s="32">
        <v>3000</v>
      </c>
      <c r="F69" s="92"/>
      <c r="G69" s="97"/>
      <c r="H69" s="97"/>
      <c r="I69" s="97"/>
      <c r="J69" s="45"/>
      <c r="K69" s="3"/>
      <c r="L69" s="3"/>
      <c r="M69" s="3"/>
      <c r="N69" s="3"/>
      <c r="O69" s="3"/>
      <c r="P69" s="3"/>
      <c r="Q69" s="3"/>
      <c r="R69" s="3"/>
      <c r="S69"/>
    </row>
    <row r="70" spans="1:19" x14ac:dyDescent="0.35">
      <c r="A70" s="10" t="s">
        <v>114</v>
      </c>
      <c r="B70" s="78">
        <v>2000</v>
      </c>
      <c r="C70" s="32"/>
      <c r="D70" s="32">
        <v>825</v>
      </c>
      <c r="E70" s="32">
        <v>825</v>
      </c>
      <c r="F70" s="92"/>
      <c r="G70" s="97"/>
      <c r="H70" s="97"/>
      <c r="I70" s="97"/>
      <c r="J70" s="45"/>
      <c r="K70" s="3"/>
      <c r="L70" s="3"/>
      <c r="M70" s="3"/>
      <c r="N70" s="3"/>
      <c r="O70" s="3"/>
      <c r="P70" s="3"/>
      <c r="Q70" s="3"/>
      <c r="R70" s="3"/>
      <c r="S70"/>
    </row>
    <row r="71" spans="1:19" x14ac:dyDescent="0.35">
      <c r="A71" s="10" t="s">
        <v>120</v>
      </c>
      <c r="B71" s="78">
        <v>950</v>
      </c>
      <c r="C71" s="32"/>
      <c r="D71" s="32">
        <v>0</v>
      </c>
      <c r="E71" s="32">
        <v>1200</v>
      </c>
      <c r="F71" s="92"/>
      <c r="G71" s="97"/>
      <c r="H71" s="97"/>
      <c r="I71" s="97"/>
      <c r="J71" s="45"/>
      <c r="K71" s="3"/>
      <c r="L71" s="3"/>
      <c r="M71" s="3"/>
      <c r="N71" s="3"/>
      <c r="O71" s="3"/>
      <c r="P71" s="3"/>
      <c r="Q71" s="3"/>
      <c r="R71" s="3"/>
      <c r="S71"/>
    </row>
    <row r="72" spans="1:19" x14ac:dyDescent="0.35">
      <c r="A72" s="10" t="s">
        <v>84</v>
      </c>
      <c r="B72" s="78">
        <v>1250</v>
      </c>
      <c r="C72" s="32"/>
      <c r="D72" s="32">
        <v>179</v>
      </c>
      <c r="E72" s="32">
        <v>2000</v>
      </c>
      <c r="F72" s="92"/>
      <c r="G72" s="97"/>
      <c r="H72" s="97"/>
      <c r="I72" s="97"/>
      <c r="J72" s="45"/>
      <c r="K72" s="3"/>
      <c r="L72" s="3"/>
      <c r="M72" s="3"/>
      <c r="N72" s="3"/>
      <c r="O72" s="3"/>
      <c r="P72" s="3"/>
      <c r="Q72" s="3"/>
      <c r="R72" s="3"/>
      <c r="S72"/>
    </row>
    <row r="73" spans="1:19" x14ac:dyDescent="0.35">
      <c r="A73" s="10" t="s">
        <v>115</v>
      </c>
      <c r="B73" s="78">
        <v>75</v>
      </c>
      <c r="C73" s="32"/>
      <c r="D73" s="32">
        <v>0</v>
      </c>
      <c r="E73" s="32">
        <v>0</v>
      </c>
      <c r="F73" s="92"/>
      <c r="G73" s="97"/>
      <c r="H73" s="97"/>
      <c r="I73" s="97"/>
      <c r="J73" s="45"/>
      <c r="K73" s="3"/>
      <c r="L73" s="3"/>
      <c r="M73" s="3"/>
      <c r="N73" s="3"/>
      <c r="O73" s="3"/>
      <c r="P73" s="3"/>
      <c r="Q73" s="3"/>
      <c r="R73" s="3"/>
      <c r="S73"/>
    </row>
    <row r="74" spans="1:19" x14ac:dyDescent="0.35">
      <c r="A74" s="10" t="s">
        <v>103</v>
      </c>
      <c r="B74" s="78">
        <v>0</v>
      </c>
      <c r="C74" s="32"/>
      <c r="D74" s="32">
        <v>1970.66</v>
      </c>
      <c r="E74" s="32">
        <v>2500</v>
      </c>
      <c r="F74" s="92"/>
      <c r="G74" s="97"/>
      <c r="H74" s="97"/>
      <c r="I74" s="97"/>
      <c r="J74" s="45"/>
      <c r="K74" s="3"/>
      <c r="L74" s="3"/>
      <c r="M74" s="3"/>
      <c r="N74" s="3"/>
      <c r="O74" s="3"/>
      <c r="P74" s="3"/>
      <c r="Q74" s="3"/>
      <c r="R74" s="3"/>
      <c r="S74"/>
    </row>
    <row r="75" spans="1:19" x14ac:dyDescent="0.35">
      <c r="A75" s="18" t="s">
        <v>82</v>
      </c>
      <c r="B75" s="110"/>
      <c r="C75" s="30"/>
      <c r="D75" s="30"/>
      <c r="E75" s="30"/>
      <c r="F75" s="111"/>
      <c r="G75" s="30"/>
      <c r="H75" s="30"/>
      <c r="I75" s="30"/>
      <c r="J75" s="45"/>
      <c r="K75" s="3"/>
      <c r="L75" s="3"/>
      <c r="M75" s="3"/>
      <c r="N75" s="3"/>
      <c r="O75" s="3"/>
      <c r="P75" s="3"/>
      <c r="Q75" s="3"/>
      <c r="R75" s="3"/>
      <c r="S75"/>
    </row>
    <row r="76" spans="1:19" x14ac:dyDescent="0.35">
      <c r="A76" s="10" t="s">
        <v>105</v>
      </c>
      <c r="B76" s="78">
        <v>2281</v>
      </c>
      <c r="C76" s="32"/>
      <c r="D76" s="32"/>
      <c r="E76" s="32"/>
      <c r="F76" s="92"/>
      <c r="G76" s="97"/>
      <c r="H76" s="97"/>
      <c r="I76" s="97"/>
      <c r="J76" s="45"/>
      <c r="K76" s="3"/>
      <c r="L76" s="3"/>
      <c r="M76" s="3"/>
      <c r="N76" s="3"/>
      <c r="O76" s="3"/>
      <c r="P76" s="3"/>
      <c r="Q76" s="3"/>
      <c r="R76" s="3"/>
      <c r="S76"/>
    </row>
    <row r="77" spans="1:19" x14ac:dyDescent="0.35">
      <c r="A77" s="10" t="s">
        <v>116</v>
      </c>
      <c r="B77" s="78">
        <v>3100.95</v>
      </c>
      <c r="C77" s="32"/>
      <c r="D77" s="32"/>
      <c r="E77" s="32"/>
      <c r="F77" s="92"/>
      <c r="G77" s="97"/>
      <c r="H77" s="97"/>
      <c r="I77" s="97"/>
      <c r="J77" s="45"/>
      <c r="K77" s="3"/>
      <c r="L77" s="3"/>
      <c r="M77" s="3"/>
      <c r="N77" s="3"/>
      <c r="O77" s="3"/>
      <c r="P77" s="3"/>
      <c r="Q77" s="3"/>
      <c r="R77" s="3"/>
      <c r="S77"/>
    </row>
    <row r="78" spans="1:19" x14ac:dyDescent="0.35">
      <c r="A78" s="10" t="s">
        <v>117</v>
      </c>
      <c r="B78" s="78">
        <v>286</v>
      </c>
      <c r="C78" s="32"/>
      <c r="D78" s="32"/>
      <c r="E78" s="32"/>
      <c r="F78" s="92"/>
      <c r="G78" s="97"/>
      <c r="H78" s="97"/>
      <c r="I78" s="97"/>
      <c r="J78" s="45"/>
      <c r="K78" s="3"/>
      <c r="L78" s="3"/>
      <c r="M78" s="3"/>
      <c r="N78" s="3"/>
      <c r="O78" s="3"/>
      <c r="P78" s="3"/>
      <c r="Q78" s="3"/>
      <c r="R78" s="3"/>
      <c r="S78"/>
    </row>
    <row r="79" spans="1:19" x14ac:dyDescent="0.35">
      <c r="A79" s="10" t="s">
        <v>118</v>
      </c>
      <c r="B79" s="78">
        <v>9668.7999999999993</v>
      </c>
      <c r="C79" s="32"/>
      <c r="D79" s="32"/>
      <c r="E79" s="32"/>
      <c r="F79" s="92"/>
      <c r="G79" s="97"/>
      <c r="H79" s="97"/>
      <c r="I79" s="97"/>
      <c r="J79" s="45"/>
      <c r="K79" s="3"/>
      <c r="L79" s="3"/>
      <c r="M79" s="3"/>
      <c r="N79" s="3"/>
      <c r="O79" s="3"/>
      <c r="P79" s="3"/>
      <c r="Q79" s="3"/>
      <c r="R79" s="3"/>
      <c r="S79"/>
    </row>
    <row r="80" spans="1:19" x14ac:dyDescent="0.35">
      <c r="A80" s="10" t="s">
        <v>111</v>
      </c>
      <c r="B80" s="78">
        <v>200</v>
      </c>
      <c r="C80" s="32"/>
      <c r="D80" s="32"/>
      <c r="E80" s="32"/>
      <c r="F80" s="92"/>
      <c r="G80" s="33"/>
      <c r="H80" s="33"/>
      <c r="I80" s="33"/>
      <c r="J80" s="88"/>
      <c r="K80" s="3"/>
      <c r="L80" s="3"/>
      <c r="M80" s="3"/>
      <c r="N80" s="3"/>
      <c r="O80" s="3"/>
      <c r="P80" s="3"/>
      <c r="Q80" s="3"/>
      <c r="R80" s="3"/>
      <c r="S80"/>
    </row>
    <row r="81" spans="1:19" x14ac:dyDescent="0.35">
      <c r="A81" s="10" t="s">
        <v>129</v>
      </c>
      <c r="B81" s="78">
        <v>150</v>
      </c>
      <c r="C81" s="32"/>
      <c r="D81" s="32"/>
      <c r="E81" s="32"/>
      <c r="F81" s="92"/>
      <c r="G81" s="33"/>
      <c r="H81" s="33"/>
      <c r="I81" s="33"/>
      <c r="J81" s="88"/>
      <c r="K81" s="3"/>
      <c r="L81" s="3"/>
      <c r="M81" s="3"/>
      <c r="N81" s="3"/>
      <c r="O81" s="3"/>
      <c r="P81" s="3"/>
      <c r="Q81" s="3"/>
      <c r="R81" s="3"/>
      <c r="S81"/>
    </row>
    <row r="82" spans="1:19" x14ac:dyDescent="0.35">
      <c r="A82" s="10" t="s">
        <v>135</v>
      </c>
      <c r="B82" s="78"/>
      <c r="C82" s="32"/>
      <c r="D82" s="32">
        <v>125.3</v>
      </c>
      <c r="E82" s="32">
        <v>125.3</v>
      </c>
      <c r="F82" s="92"/>
      <c r="G82" s="33"/>
      <c r="H82" s="33"/>
      <c r="I82" s="33"/>
      <c r="J82" s="88"/>
      <c r="K82" s="3"/>
      <c r="L82" s="3"/>
      <c r="M82" s="3"/>
      <c r="N82" s="3"/>
      <c r="O82" s="3"/>
      <c r="P82" s="3"/>
      <c r="Q82" s="3"/>
      <c r="R82" s="3"/>
      <c r="S82"/>
    </row>
    <row r="83" spans="1:19" x14ac:dyDescent="0.35">
      <c r="A83" s="10"/>
      <c r="B83" s="21"/>
      <c r="C83" s="32"/>
      <c r="D83" s="32"/>
      <c r="E83" s="32"/>
      <c r="F83" s="92"/>
      <c r="G83" s="33"/>
      <c r="H83" s="33"/>
      <c r="I83" s="33"/>
      <c r="J83" s="88"/>
      <c r="K83" s="3"/>
      <c r="L83" s="3"/>
      <c r="M83" s="3"/>
      <c r="N83" s="3"/>
      <c r="O83" s="3"/>
      <c r="P83" s="3"/>
      <c r="Q83" s="3"/>
      <c r="R83" s="3"/>
      <c r="S83"/>
    </row>
    <row r="84" spans="1:19" x14ac:dyDescent="0.35">
      <c r="A84" s="21" t="s">
        <v>46</v>
      </c>
      <c r="B84" s="21"/>
      <c r="C84" s="32"/>
      <c r="D84" s="32"/>
      <c r="E84" s="32"/>
      <c r="F84" s="92"/>
      <c r="G84" s="33"/>
      <c r="H84" s="33"/>
      <c r="I84" s="33"/>
      <c r="J84" s="42"/>
      <c r="K84" s="3"/>
      <c r="L84" s="3"/>
      <c r="M84" s="3"/>
      <c r="N84" s="3"/>
      <c r="O84" s="3"/>
      <c r="P84" s="3"/>
      <c r="Q84" s="3"/>
      <c r="R84" s="3"/>
      <c r="S84"/>
    </row>
    <row r="85" spans="1:19" x14ac:dyDescent="0.35">
      <c r="A85" s="10"/>
      <c r="B85" s="21"/>
      <c r="C85" s="32"/>
      <c r="D85" s="32"/>
      <c r="E85" s="32"/>
      <c r="F85" s="92"/>
      <c r="G85" s="97"/>
      <c r="H85" s="97"/>
      <c r="I85" s="97"/>
      <c r="J85" s="45"/>
      <c r="K85" s="3"/>
      <c r="L85" s="3"/>
      <c r="M85" s="3"/>
      <c r="N85" s="3"/>
      <c r="O85" s="3"/>
      <c r="P85" s="3"/>
      <c r="Q85" s="3"/>
      <c r="R85" s="3"/>
      <c r="S85"/>
    </row>
    <row r="86" spans="1:19" x14ac:dyDescent="0.35">
      <c r="A86" s="45"/>
      <c r="B86" s="21"/>
      <c r="C86" s="32"/>
      <c r="D86" s="32"/>
      <c r="E86" s="32"/>
      <c r="F86" s="92"/>
      <c r="G86" s="97"/>
      <c r="H86" s="97"/>
      <c r="I86" s="97"/>
      <c r="J86" s="45"/>
      <c r="K86" s="3"/>
      <c r="L86" s="3"/>
      <c r="M86" s="3"/>
      <c r="N86" s="3"/>
      <c r="O86" s="3"/>
      <c r="P86" s="3"/>
      <c r="Q86" s="3"/>
      <c r="R86" s="3"/>
      <c r="S86"/>
    </row>
    <row r="87" spans="1:19" x14ac:dyDescent="0.35">
      <c r="A87" s="45"/>
      <c r="B87" s="21"/>
      <c r="C87" s="32"/>
      <c r="D87" s="32"/>
      <c r="E87" s="32"/>
      <c r="F87" s="92"/>
      <c r="G87" s="97"/>
      <c r="H87" s="97"/>
      <c r="I87" s="97"/>
      <c r="J87" s="45"/>
      <c r="K87" s="3"/>
      <c r="L87" s="3"/>
      <c r="M87" s="3"/>
      <c r="N87" s="3"/>
      <c r="O87" s="3"/>
      <c r="P87" s="3"/>
      <c r="Q87" s="3"/>
      <c r="R87" s="3"/>
      <c r="S87"/>
    </row>
    <row r="88" spans="1:19" x14ac:dyDescent="0.35">
      <c r="A88" s="42"/>
      <c r="B88" s="21"/>
      <c r="C88" s="32"/>
      <c r="D88" s="32"/>
      <c r="E88" s="32"/>
      <c r="F88" s="88"/>
      <c r="G88" s="97"/>
      <c r="H88" s="97"/>
      <c r="I88" s="97"/>
      <c r="J88" s="42"/>
      <c r="K88" s="3"/>
      <c r="L88" s="3"/>
      <c r="M88" s="3"/>
      <c r="N88" s="3"/>
      <c r="O88" s="3"/>
      <c r="P88" s="3"/>
      <c r="Q88" s="3"/>
      <c r="R88" s="3"/>
      <c r="S88"/>
    </row>
    <row r="89" spans="1:19" x14ac:dyDescent="0.35">
      <c r="A89" s="10"/>
      <c r="B89" s="21"/>
      <c r="C89" s="32"/>
      <c r="D89" s="32"/>
      <c r="E89" s="32"/>
      <c r="F89" s="92"/>
      <c r="G89" s="97"/>
      <c r="H89" s="97"/>
      <c r="I89" s="97"/>
      <c r="J89" s="45"/>
      <c r="K89" s="3"/>
      <c r="L89" s="3"/>
      <c r="M89" s="3"/>
      <c r="N89" s="3"/>
      <c r="O89" s="3"/>
      <c r="P89" s="3"/>
      <c r="Q89" s="3"/>
      <c r="R89" s="3"/>
      <c r="S89"/>
    </row>
    <row r="90" spans="1:19" x14ac:dyDescent="0.35">
      <c r="A90" s="21" t="s">
        <v>89</v>
      </c>
      <c r="B90" s="21"/>
      <c r="C90" s="32"/>
      <c r="D90" s="32"/>
      <c r="E90" s="32"/>
      <c r="F90" s="92"/>
      <c r="G90" s="97"/>
      <c r="H90" s="97"/>
      <c r="I90" s="97"/>
      <c r="J90" s="45"/>
      <c r="K90" s="3"/>
      <c r="L90" s="3"/>
      <c r="M90" s="3"/>
      <c r="N90" s="3"/>
      <c r="O90" s="3"/>
      <c r="P90" s="3"/>
      <c r="Q90" s="3"/>
      <c r="R90" s="3"/>
      <c r="S90"/>
    </row>
    <row r="91" spans="1:19" x14ac:dyDescent="0.35">
      <c r="A91" s="21"/>
      <c r="B91" s="21"/>
      <c r="C91" s="32"/>
      <c r="D91" s="32"/>
      <c r="E91" s="32"/>
      <c r="F91" s="88"/>
      <c r="G91" s="33"/>
      <c r="H91" s="33"/>
      <c r="I91" s="33"/>
      <c r="J91" s="42"/>
      <c r="K91" s="3"/>
      <c r="L91" s="3"/>
      <c r="M91" s="3"/>
      <c r="N91" s="3"/>
      <c r="O91" s="3"/>
      <c r="P91" s="3"/>
      <c r="Q91" s="3"/>
      <c r="R91" s="3"/>
      <c r="S91"/>
    </row>
    <row r="92" spans="1:19" x14ac:dyDescent="0.35">
      <c r="A92" s="21"/>
      <c r="B92" s="21"/>
      <c r="C92" s="32"/>
      <c r="D92" s="32"/>
      <c r="E92" s="32"/>
      <c r="F92" s="88"/>
      <c r="G92" s="33"/>
      <c r="H92" s="33"/>
      <c r="I92" s="33"/>
      <c r="J92" s="42"/>
      <c r="K92" s="3"/>
      <c r="L92" s="3"/>
      <c r="M92" s="3"/>
      <c r="N92" s="3"/>
      <c r="O92" s="3"/>
      <c r="P92" s="3"/>
      <c r="Q92" s="3"/>
      <c r="R92" s="3"/>
      <c r="S92"/>
    </row>
    <row r="93" spans="1:19" x14ac:dyDescent="0.35">
      <c r="A93" s="20" t="s">
        <v>22</v>
      </c>
      <c r="B93" s="85">
        <f t="shared" ref="B93:I93" si="7">SUM(B22:B92)</f>
        <v>75285.429999999993</v>
      </c>
      <c r="C93" s="34">
        <f t="shared" si="7"/>
        <v>73303.95</v>
      </c>
      <c r="D93" s="34">
        <f t="shared" si="7"/>
        <v>39137.490000000013</v>
      </c>
      <c r="E93" s="34">
        <f t="shared" si="7"/>
        <v>83211.040000000008</v>
      </c>
      <c r="F93" s="98">
        <f t="shared" si="7"/>
        <v>55272.396400000005</v>
      </c>
      <c r="G93" s="100">
        <f t="shared" si="7"/>
        <v>55511.300655999999</v>
      </c>
      <c r="H93" s="100">
        <f t="shared" si="7"/>
        <v>57433.822282239998</v>
      </c>
      <c r="I93" s="100">
        <f t="shared" si="7"/>
        <v>59448.899973529602</v>
      </c>
      <c r="J93" s="10"/>
      <c r="K93"/>
      <c r="L93"/>
      <c r="M93"/>
      <c r="N93"/>
      <c r="O93"/>
      <c r="P93"/>
      <c r="Q93"/>
      <c r="R93"/>
      <c r="S93"/>
    </row>
    <row r="94" spans="1:19" x14ac:dyDescent="0.35">
      <c r="A94" s="20"/>
      <c r="B94" s="20"/>
      <c r="C94" s="34"/>
      <c r="D94" s="34"/>
      <c r="E94" s="34"/>
      <c r="F94" s="98"/>
      <c r="G94" s="100"/>
      <c r="H94" s="100"/>
      <c r="I94" s="100"/>
      <c r="J94" s="19"/>
      <c r="K94"/>
      <c r="L94"/>
      <c r="M94"/>
      <c r="N94"/>
      <c r="O94"/>
      <c r="P94"/>
      <c r="Q94"/>
      <c r="R94"/>
      <c r="S94"/>
    </row>
    <row r="95" spans="1:19" hidden="1" x14ac:dyDescent="0.35">
      <c r="A95" s="19" t="s">
        <v>3</v>
      </c>
      <c r="B95" s="19"/>
      <c r="C95" s="36">
        <v>0</v>
      </c>
      <c r="D95" s="36"/>
      <c r="E95" s="36"/>
      <c r="F95" s="99">
        <v>0</v>
      </c>
      <c r="G95" s="101">
        <v>0</v>
      </c>
      <c r="H95" s="101">
        <v>0</v>
      </c>
      <c r="I95" s="101">
        <v>0</v>
      </c>
      <c r="J95" s="19"/>
      <c r="K95"/>
      <c r="L95"/>
      <c r="M95"/>
      <c r="N95"/>
      <c r="O95"/>
      <c r="P95"/>
      <c r="Q95"/>
      <c r="R95"/>
      <c r="S95"/>
    </row>
    <row r="96" spans="1:19" x14ac:dyDescent="0.35">
      <c r="A96" s="19" t="s">
        <v>48</v>
      </c>
      <c r="B96" s="19"/>
      <c r="C96" s="34">
        <f>ROUNDUP(C93,0)</f>
        <v>73304</v>
      </c>
      <c r="D96" s="34"/>
      <c r="E96" s="34"/>
      <c r="F96" s="98">
        <f>ROUNDUP(F93,0)</f>
        <v>55273</v>
      </c>
      <c r="G96" s="100">
        <f>G93</f>
        <v>55511.300655999999</v>
      </c>
      <c r="H96" s="100">
        <f>H93</f>
        <v>57433.822282239998</v>
      </c>
      <c r="I96" s="100">
        <f>I93</f>
        <v>59448.899973529602</v>
      </c>
      <c r="J96" s="35"/>
      <c r="K96"/>
      <c r="L96"/>
      <c r="M96"/>
      <c r="N96"/>
      <c r="O96"/>
      <c r="P96"/>
      <c r="Q96"/>
      <c r="R96"/>
      <c r="S96"/>
    </row>
    <row r="97" spans="1:19" x14ac:dyDescent="0.35">
      <c r="A97" s="19" t="s">
        <v>42</v>
      </c>
      <c r="B97" s="19"/>
      <c r="C97" s="37">
        <f>C18</f>
        <v>2783</v>
      </c>
      <c r="D97" s="37"/>
      <c r="E97" s="37"/>
      <c r="F97" s="98">
        <f>F18</f>
        <v>2783</v>
      </c>
      <c r="G97" s="102">
        <f>G18</f>
        <v>3402</v>
      </c>
      <c r="H97" s="102">
        <f>H18</f>
        <v>3422.8</v>
      </c>
      <c r="I97" s="102">
        <f>I18</f>
        <v>2967.4319999999998</v>
      </c>
      <c r="J97" s="19"/>
      <c r="K97"/>
      <c r="L97"/>
      <c r="M97"/>
      <c r="N97"/>
      <c r="O97"/>
      <c r="P97"/>
      <c r="Q97"/>
      <c r="R97"/>
      <c r="S97"/>
    </row>
    <row r="98" spans="1:19" x14ac:dyDescent="0.35">
      <c r="A98" s="19" t="s">
        <v>90</v>
      </c>
      <c r="B98" s="19"/>
      <c r="C98" s="37">
        <v>0</v>
      </c>
      <c r="D98" s="37"/>
      <c r="E98" s="37"/>
      <c r="F98" s="98">
        <v>0</v>
      </c>
      <c r="G98" s="102"/>
      <c r="H98" s="102"/>
      <c r="I98" s="102"/>
      <c r="J98" s="19"/>
      <c r="K98"/>
      <c r="L98"/>
      <c r="M98"/>
      <c r="N98"/>
      <c r="O98"/>
      <c r="P98"/>
      <c r="Q98"/>
      <c r="R98"/>
      <c r="S98"/>
    </row>
    <row r="99" spans="1:19" x14ac:dyDescent="0.35">
      <c r="A99" s="19" t="s">
        <v>29</v>
      </c>
      <c r="B99" s="19"/>
      <c r="C99" s="37">
        <f>SUM(C96:C96)-C97-C98</f>
        <v>70521</v>
      </c>
      <c r="D99" s="38"/>
      <c r="E99" s="38"/>
      <c r="F99" s="98">
        <f>ROUNDUP(F96-F97-F98,0)</f>
        <v>52490</v>
      </c>
      <c r="G99" s="102">
        <f t="shared" ref="G99:I99" si="8">ROUNDUP(G96-G97,0)</f>
        <v>52110</v>
      </c>
      <c r="H99" s="102">
        <f t="shared" si="8"/>
        <v>54012</v>
      </c>
      <c r="I99" s="102">
        <f t="shared" si="8"/>
        <v>56482</v>
      </c>
      <c r="J99" s="86"/>
      <c r="K99"/>
      <c r="L99"/>
      <c r="M99"/>
      <c r="N99"/>
      <c r="O99"/>
      <c r="P99"/>
      <c r="Q99"/>
      <c r="R99"/>
      <c r="S99"/>
    </row>
    <row r="100" spans="1:19" x14ac:dyDescent="0.35">
      <c r="A100" s="19" t="s">
        <v>30</v>
      </c>
      <c r="B100" s="19"/>
      <c r="C100" s="37"/>
      <c r="D100" s="37"/>
      <c r="E100" s="37"/>
      <c r="F100" s="114">
        <f>(F99-C5)/C5</f>
        <v>-0.25568270444264829</v>
      </c>
      <c r="G100" s="103">
        <f>(G99-F99)/F99</f>
        <v>-7.2394741855591541E-3</v>
      </c>
      <c r="H100" s="103">
        <f>(H99-G99)/G99</f>
        <v>3.6499712147380542E-2</v>
      </c>
      <c r="I100" s="103">
        <f>(I99-H99)/H99</f>
        <v>4.5730578389987411E-2</v>
      </c>
      <c r="J100" s="19"/>
      <c r="K100"/>
      <c r="L100"/>
      <c r="M100"/>
      <c r="N100"/>
      <c r="O100"/>
      <c r="P100"/>
      <c r="Q100"/>
      <c r="R100"/>
      <c r="S100"/>
    </row>
    <row r="101" spans="1:19" ht="18.75" customHeight="1" x14ac:dyDescent="0.35">
      <c r="A101" s="23"/>
      <c r="B101" s="23"/>
      <c r="C101" s="24"/>
      <c r="D101" s="24"/>
      <c r="E101" s="24"/>
      <c r="F101" s="56"/>
      <c r="G101" s="24"/>
      <c r="H101" s="24"/>
      <c r="I101" s="24"/>
      <c r="J101" s="47"/>
      <c r="K101" s="6"/>
      <c r="L101" s="8"/>
      <c r="M101" s="8"/>
      <c r="N101" s="5"/>
      <c r="O101" s="5"/>
      <c r="P101"/>
      <c r="Q101"/>
      <c r="R101"/>
      <c r="S101"/>
    </row>
    <row r="102" spans="1:19" x14ac:dyDescent="0.35">
      <c r="A102" s="22" t="s">
        <v>49</v>
      </c>
      <c r="B102" s="22"/>
      <c r="C102" s="24"/>
      <c r="D102" s="24">
        <f>D5+D18</f>
        <v>71627.38</v>
      </c>
      <c r="E102" s="24">
        <f>E5+E18</f>
        <v>71825</v>
      </c>
      <c r="F102" s="56"/>
      <c r="G102" s="24"/>
      <c r="H102" s="24"/>
      <c r="I102" s="24"/>
      <c r="J102" s="47"/>
      <c r="K102" s="6"/>
      <c r="L102" s="8"/>
      <c r="M102" s="8"/>
      <c r="N102" s="5"/>
      <c r="O102" s="5"/>
      <c r="P102"/>
      <c r="Q102"/>
      <c r="R102"/>
      <c r="S102"/>
    </row>
    <row r="103" spans="1:19" x14ac:dyDescent="0.35">
      <c r="A103" s="10" t="s">
        <v>85</v>
      </c>
      <c r="B103" s="10"/>
      <c r="C103" s="24"/>
      <c r="D103" s="24">
        <f>SUM(D23:D65)</f>
        <v>35679.030000000006</v>
      </c>
      <c r="E103" s="24">
        <f>SUM(E23:E66)</f>
        <v>72560.740000000005</v>
      </c>
      <c r="F103" s="56"/>
      <c r="G103" s="24"/>
      <c r="H103" s="24"/>
      <c r="I103" s="24"/>
      <c r="J103" s="16"/>
      <c r="K103" s="6"/>
      <c r="L103" s="8"/>
      <c r="M103" s="8"/>
      <c r="N103" s="5"/>
      <c r="O103" s="5"/>
      <c r="P103"/>
      <c r="Q103"/>
      <c r="R103"/>
      <c r="S103"/>
    </row>
    <row r="104" spans="1:19" x14ac:dyDescent="0.35">
      <c r="A104" s="10" t="s">
        <v>75</v>
      </c>
      <c r="B104" s="10"/>
      <c r="C104" s="24"/>
      <c r="D104" s="24">
        <f>SUM(D68:D75)</f>
        <v>3283.16</v>
      </c>
      <c r="E104" s="24">
        <f>SUM(E68:E82)</f>
        <v>10650.3</v>
      </c>
      <c r="F104" s="56"/>
      <c r="G104" s="24"/>
      <c r="H104" s="24"/>
      <c r="I104" s="24"/>
      <c r="J104" s="16"/>
      <c r="K104" s="6"/>
      <c r="L104" s="8"/>
      <c r="M104" s="8"/>
      <c r="N104" s="5"/>
      <c r="O104" s="5"/>
      <c r="P104"/>
      <c r="Q104"/>
      <c r="R104"/>
      <c r="S104"/>
    </row>
    <row r="105" spans="1:19" x14ac:dyDescent="0.35">
      <c r="A105" s="3"/>
      <c r="B105" s="3"/>
      <c r="C105" s="70"/>
      <c r="D105" s="71"/>
      <c r="E105" s="71"/>
      <c r="F105" s="72"/>
      <c r="G105" s="70"/>
      <c r="H105" s="70"/>
      <c r="I105" s="70"/>
      <c r="J105" s="73"/>
      <c r="K105" s="6"/>
      <c r="L105" s="8"/>
      <c r="M105" s="8"/>
      <c r="N105" s="5"/>
      <c r="O105" s="5"/>
      <c r="P105"/>
      <c r="Q105"/>
      <c r="R105"/>
      <c r="S105"/>
    </row>
    <row r="106" spans="1:19" x14ac:dyDescent="0.35">
      <c r="A106" s="3"/>
      <c r="B106" s="3"/>
      <c r="C106" s="70"/>
      <c r="D106" s="71"/>
      <c r="E106" s="71"/>
      <c r="F106" s="72"/>
      <c r="G106" s="70"/>
      <c r="H106" s="70"/>
      <c r="I106" s="70"/>
      <c r="J106" s="73"/>
      <c r="K106" s="6"/>
      <c r="L106" s="8"/>
      <c r="M106" s="8"/>
      <c r="N106" s="5"/>
      <c r="O106" s="5"/>
      <c r="P106"/>
      <c r="Q106"/>
      <c r="R106"/>
      <c r="S106"/>
    </row>
    <row r="107" spans="1:19" x14ac:dyDescent="0.35">
      <c r="A107" s="104" t="s">
        <v>76</v>
      </c>
      <c r="B107" s="104"/>
      <c r="C107" s="105"/>
      <c r="D107" s="106"/>
      <c r="E107" s="71"/>
      <c r="F107" s="72"/>
      <c r="G107" s="70"/>
      <c r="H107" s="70"/>
      <c r="I107" s="70"/>
      <c r="J107" s="73"/>
      <c r="K107" s="6"/>
      <c r="L107" s="8"/>
      <c r="M107" s="8"/>
      <c r="N107" s="5"/>
      <c r="O107" s="5"/>
      <c r="P107"/>
      <c r="Q107"/>
      <c r="R107"/>
      <c r="S107"/>
    </row>
    <row r="108" spans="1:19" x14ac:dyDescent="0.35">
      <c r="A108" s="107" t="s">
        <v>139</v>
      </c>
      <c r="B108" s="107"/>
      <c r="C108" s="108"/>
      <c r="D108" s="116">
        <v>46687.73</v>
      </c>
      <c r="E108" s="71"/>
      <c r="F108" s="72"/>
      <c r="G108" s="70"/>
      <c r="H108" s="70"/>
      <c r="I108" s="70"/>
      <c r="J108" s="73"/>
      <c r="K108" s="6"/>
      <c r="L108" s="8"/>
      <c r="M108" s="8"/>
      <c r="N108" s="5"/>
      <c r="O108" s="5"/>
      <c r="P108"/>
      <c r="Q108"/>
      <c r="R108"/>
      <c r="S108"/>
    </row>
    <row r="109" spans="1:19" x14ac:dyDescent="0.35">
      <c r="A109" s="107" t="s">
        <v>140</v>
      </c>
      <c r="B109" s="107"/>
      <c r="C109" s="108"/>
      <c r="D109" s="116">
        <v>27307.11</v>
      </c>
      <c r="E109" s="71"/>
      <c r="F109" s="72"/>
      <c r="G109" s="70"/>
      <c r="H109" s="70"/>
      <c r="I109" s="70"/>
      <c r="J109" s="73"/>
      <c r="K109" s="6"/>
      <c r="L109" s="8"/>
      <c r="M109" s="8"/>
      <c r="N109" s="5"/>
      <c r="O109" s="5"/>
      <c r="P109"/>
      <c r="Q109"/>
      <c r="R109"/>
      <c r="S109"/>
    </row>
    <row r="110" spans="1:19" x14ac:dyDescent="0.35">
      <c r="A110" s="107"/>
      <c r="B110" s="107"/>
      <c r="C110" s="108"/>
      <c r="D110" s="116"/>
      <c r="E110" s="71"/>
      <c r="F110" s="72"/>
      <c r="G110" s="70"/>
      <c r="H110" s="70"/>
      <c r="I110" s="70"/>
      <c r="J110" s="73"/>
      <c r="K110" s="6"/>
      <c r="L110" s="8"/>
      <c r="M110" s="8"/>
      <c r="N110" s="5"/>
      <c r="O110" s="5"/>
      <c r="P110"/>
      <c r="Q110"/>
      <c r="R110"/>
      <c r="S110"/>
    </row>
    <row r="111" spans="1:19" x14ac:dyDescent="0.35">
      <c r="A111" s="107" t="s">
        <v>141</v>
      </c>
      <c r="B111" s="107"/>
      <c r="C111" s="108"/>
      <c r="D111" s="116">
        <v>3383.16</v>
      </c>
      <c r="E111" s="71"/>
      <c r="F111" s="72"/>
      <c r="G111" s="70"/>
      <c r="H111" s="70"/>
      <c r="I111" s="70"/>
      <c r="J111" s="73"/>
      <c r="K111" s="6"/>
      <c r="L111" s="8"/>
      <c r="M111" s="8"/>
      <c r="N111" s="5"/>
      <c r="O111" s="5"/>
      <c r="P111"/>
      <c r="Q111"/>
      <c r="R111"/>
      <c r="S111"/>
    </row>
    <row r="112" spans="1:19" x14ac:dyDescent="0.35">
      <c r="A112" s="107" t="s">
        <v>142</v>
      </c>
      <c r="B112" s="107"/>
      <c r="C112" s="108"/>
      <c r="D112" s="108">
        <f>125.3+3304.23</f>
        <v>3429.53</v>
      </c>
      <c r="E112" s="71"/>
      <c r="F112" s="72"/>
      <c r="G112" s="70"/>
      <c r="H112" s="70"/>
      <c r="I112" s="70"/>
      <c r="J112" s="73"/>
      <c r="K112" s="6"/>
      <c r="L112" s="8"/>
      <c r="M112" s="8"/>
      <c r="N112" s="5"/>
      <c r="O112" s="5"/>
      <c r="P112"/>
      <c r="Q112"/>
      <c r="R112"/>
      <c r="S112"/>
    </row>
    <row r="113" spans="1:19" x14ac:dyDescent="0.35">
      <c r="C113" s="87"/>
      <c r="D113" s="87"/>
      <c r="E113" s="71"/>
      <c r="F113" s="72"/>
      <c r="G113" s="70"/>
      <c r="H113" s="70"/>
      <c r="I113" s="70"/>
      <c r="J113" s="73"/>
      <c r="K113" s="6"/>
      <c r="L113" s="8"/>
      <c r="M113" s="8"/>
      <c r="N113" s="5"/>
      <c r="O113" s="5"/>
      <c r="P113"/>
      <c r="Q113"/>
      <c r="R113"/>
      <c r="S113"/>
    </row>
    <row r="115" spans="1:19" x14ac:dyDescent="0.35">
      <c r="A115" s="80"/>
      <c r="B115" s="3" t="s">
        <v>131</v>
      </c>
    </row>
    <row r="116" spans="1:19" x14ac:dyDescent="0.35">
      <c r="A116" s="80"/>
      <c r="B116" s="80"/>
      <c r="C116" s="80"/>
      <c r="D116" s="80"/>
      <c r="E116" s="80"/>
    </row>
    <row r="117" spans="1:19" x14ac:dyDescent="0.35">
      <c r="A117" s="80">
        <v>1</v>
      </c>
      <c r="B117" s="80" t="s">
        <v>62</v>
      </c>
      <c r="C117" s="81">
        <f>F99</f>
        <v>52490</v>
      </c>
      <c r="D117" s="80"/>
      <c r="E117" s="80"/>
    </row>
    <row r="118" spans="1:19" x14ac:dyDescent="0.35">
      <c r="A118" s="80">
        <v>2</v>
      </c>
      <c r="B118" s="80" t="s">
        <v>63</v>
      </c>
      <c r="C118" s="81">
        <v>0</v>
      </c>
      <c r="D118" s="80"/>
      <c r="E118" s="80"/>
    </row>
    <row r="119" spans="1:19" x14ac:dyDescent="0.35">
      <c r="A119" s="80">
        <v>3</v>
      </c>
      <c r="B119" s="80" t="s">
        <v>70</v>
      </c>
      <c r="C119" s="81">
        <f>C117+C118</f>
        <v>52490</v>
      </c>
      <c r="D119" s="80"/>
      <c r="E119" s="80"/>
    </row>
    <row r="120" spans="1:19" x14ac:dyDescent="0.35">
      <c r="A120" s="80">
        <v>4</v>
      </c>
      <c r="B120" s="80" t="s">
        <v>132</v>
      </c>
      <c r="C120" s="82">
        <f>C119</f>
        <v>52490</v>
      </c>
      <c r="D120" s="80" t="s">
        <v>71</v>
      </c>
      <c r="E120" s="80"/>
    </row>
    <row r="121" spans="1:19" x14ac:dyDescent="0.35">
      <c r="A121" s="80">
        <v>5</v>
      </c>
      <c r="B121" s="80" t="s">
        <v>133</v>
      </c>
      <c r="C121" s="80" t="s">
        <v>134</v>
      </c>
      <c r="D121" s="80"/>
      <c r="E121" s="80"/>
    </row>
    <row r="122" spans="1:19" x14ac:dyDescent="0.35">
      <c r="A122" s="80">
        <v>8</v>
      </c>
      <c r="B122" s="80" t="s">
        <v>72</v>
      </c>
      <c r="C122" s="81" t="e">
        <f>(C120/C121)</f>
        <v>#VALUE!</v>
      </c>
      <c r="D122" s="80"/>
      <c r="E122" s="80"/>
    </row>
    <row r="123" spans="1:19" x14ac:dyDescent="0.35">
      <c r="A123" s="80">
        <v>9</v>
      </c>
      <c r="B123" s="80" t="s">
        <v>64</v>
      </c>
      <c r="C123" s="83" t="s">
        <v>134</v>
      </c>
      <c r="D123" s="80"/>
      <c r="E123" s="80"/>
    </row>
    <row r="124" spans="1:19" x14ac:dyDescent="0.35">
      <c r="A124" s="80">
        <v>10</v>
      </c>
      <c r="B124" s="80" t="s">
        <v>73</v>
      </c>
      <c r="C124" s="81" t="e">
        <f>(C122-C123)/C123*100</f>
        <v>#VALUE!</v>
      </c>
      <c r="D124" s="80"/>
      <c r="E124" s="80"/>
    </row>
    <row r="127" spans="1:19" x14ac:dyDescent="0.35">
      <c r="D127" t="s">
        <v>65</v>
      </c>
      <c r="E127" t="s">
        <v>66</v>
      </c>
    </row>
    <row r="128" spans="1:19" x14ac:dyDescent="0.35">
      <c r="B128" t="s">
        <v>67</v>
      </c>
      <c r="C128" s="5">
        <v>61945</v>
      </c>
      <c r="D128">
        <v>0</v>
      </c>
      <c r="E128" s="84">
        <f t="shared" ref="E128:E129" si="9">D128/C128</f>
        <v>0</v>
      </c>
    </row>
    <row r="129" spans="2:7" x14ac:dyDescent="0.35">
      <c r="B129" t="s">
        <v>68</v>
      </c>
      <c r="C129" s="5">
        <v>61945</v>
      </c>
      <c r="D129">
        <f t="shared" ref="D129:D134" si="10">C129-C128</f>
        <v>0</v>
      </c>
      <c r="E129" s="84">
        <f t="shared" si="9"/>
        <v>0</v>
      </c>
    </row>
    <row r="130" spans="2:7" x14ac:dyDescent="0.35">
      <c r="B130" t="s">
        <v>69</v>
      </c>
      <c r="C130" s="5">
        <v>63686</v>
      </c>
      <c r="D130">
        <f t="shared" si="10"/>
        <v>1741</v>
      </c>
      <c r="E130" s="84">
        <f>D130/C129</f>
        <v>2.810557752845266E-2</v>
      </c>
    </row>
    <row r="131" spans="2:7" x14ac:dyDescent="0.35">
      <c r="B131" t="s">
        <v>78</v>
      </c>
      <c r="C131" s="5">
        <v>65643</v>
      </c>
      <c r="D131">
        <f t="shared" si="10"/>
        <v>1957</v>
      </c>
      <c r="E131" s="84">
        <f>D131/C130</f>
        <v>3.0728888609741545E-2</v>
      </c>
    </row>
    <row r="132" spans="2:7" x14ac:dyDescent="0.35">
      <c r="B132" t="s">
        <v>104</v>
      </c>
      <c r="C132" s="1">
        <v>68512</v>
      </c>
      <c r="D132">
        <f t="shared" si="10"/>
        <v>2869</v>
      </c>
      <c r="E132" s="84">
        <f t="shared" ref="E132:E134" si="11">D132/C131</f>
        <v>4.370610727724205E-2</v>
      </c>
    </row>
    <row r="133" spans="2:7" x14ac:dyDescent="0.35">
      <c r="B133" t="s">
        <v>107</v>
      </c>
      <c r="C133" s="1">
        <v>70521</v>
      </c>
      <c r="D133">
        <f t="shared" si="10"/>
        <v>2009</v>
      </c>
      <c r="E133" s="84">
        <f t="shared" si="11"/>
        <v>2.9323330219523588E-2</v>
      </c>
      <c r="G133">
        <v>70521</v>
      </c>
    </row>
    <row r="134" spans="2:7" x14ac:dyDescent="0.35">
      <c r="B134" t="s">
        <v>130</v>
      </c>
      <c r="C134" s="1">
        <f>F99</f>
        <v>52490</v>
      </c>
      <c r="D134">
        <f t="shared" si="10"/>
        <v>-18031</v>
      </c>
      <c r="E134" s="84">
        <f t="shared" si="11"/>
        <v>-0.25568270444264829</v>
      </c>
    </row>
  </sheetData>
  <mergeCells count="5">
    <mergeCell ref="J2:J4"/>
    <mergeCell ref="L1:N1"/>
    <mergeCell ref="D2:D3"/>
    <mergeCell ref="C1:E1"/>
    <mergeCell ref="G1:I1"/>
  </mergeCells>
  <printOptions horizontalCentered="1" gridLines="1"/>
  <pageMargins left="0.39370078740157483" right="0.39370078740157483" top="0.78740157480314965" bottom="0.39370078740157483" header="0.19685039370078741" footer="0"/>
  <pageSetup paperSize="9" scale="53" fitToHeight="0" orientation="portrait" r:id="rId1"/>
  <headerFooter>
    <oddHeader>&amp;C&amp;"-,Bold"Leafield Parish Council
2025-2026 - Approved budget</oddHeader>
    <oddFooter>&amp;RPage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topLeftCell="A13" zoomScale="60" zoomScaleNormal="100" workbookViewId="0">
      <selection sqref="A1:A1048576"/>
    </sheetView>
  </sheetViews>
  <sheetFormatPr defaultColWidth="8.81640625" defaultRowHeight="14.5" x14ac:dyDescent="0.35"/>
  <cols>
    <col min="1" max="1" width="39.6328125" customWidth="1"/>
  </cols>
  <sheetData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Budget_Precept</vt:lpstr>
      <vt:lpstr>Sheet1</vt:lpstr>
      <vt:lpstr>Sheet2</vt:lpstr>
      <vt:lpstr>Budget_Precept!Print_Area</vt:lpstr>
    </vt:vector>
  </TitlesOfParts>
  <Company>Messagelabs | Now part of Symantec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keywords>KDoughtyFile</cp:keywords>
  <cp:lastModifiedBy>Leafield Parish Council Clerk</cp:lastModifiedBy>
  <cp:lastPrinted>2025-05-11T12:23:19Z</cp:lastPrinted>
  <dcterms:created xsi:type="dcterms:W3CDTF">2014-11-24T22:05:37Z</dcterms:created>
  <dcterms:modified xsi:type="dcterms:W3CDTF">2025-11-10T14:22:21Z</dcterms:modified>
</cp:coreProperties>
</file>