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992e9dc16d63b3bb/Leafield Parish Council/My Documents/Finance/2025-2026/Budget updates/"/>
    </mc:Choice>
  </mc:AlternateContent>
  <xr:revisionPtr revIDLastSave="68" documentId="8_{4F13B37B-367D-43CD-A26F-93C7D64FD3BC}" xr6:coauthVersionLast="47" xr6:coauthVersionMax="47" xr10:uidLastSave="{7C28EF62-50C9-49E3-A616-43F7ED90F9AD}"/>
  <bookViews>
    <workbookView xWindow="-110" yWindow="-110" windowWidth="19420" windowHeight="10420" tabRatio="500" xr2:uid="{00000000-000D-0000-FFFF-FFFF00000000}"/>
  </bookViews>
  <sheets>
    <sheet name="Budget v actual 31.10.25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5" l="1"/>
  <c r="D38" i="5" l="1"/>
  <c r="F25" i="5" l="1"/>
  <c r="E25" i="5"/>
  <c r="E42" i="5"/>
  <c r="F42" i="5"/>
  <c r="D58" i="5"/>
  <c r="E57" i="5"/>
  <c r="F57" i="5"/>
  <c r="H57" i="5"/>
  <c r="B58" i="5"/>
  <c r="E58" i="5" l="1"/>
  <c r="F58" i="5"/>
  <c r="F23" i="5"/>
  <c r="F24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22" i="5"/>
  <c r="E23" i="5"/>
  <c r="E24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22" i="5"/>
  <c r="F5" i="5"/>
  <c r="D95" i="5" l="1"/>
  <c r="H78" i="5" l="1"/>
  <c r="I78" i="5" s="1"/>
  <c r="H79" i="5"/>
  <c r="I79" i="5" s="1"/>
  <c r="H80" i="5"/>
  <c r="I80" i="5" s="1"/>
  <c r="E80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63" i="5"/>
  <c r="J23" i="5"/>
  <c r="I23" i="5"/>
  <c r="H38" i="5"/>
  <c r="C82" i="5"/>
  <c r="C26" i="5"/>
  <c r="J29" i="5"/>
  <c r="C30" i="5"/>
  <c r="C31" i="5"/>
  <c r="C32" i="5"/>
  <c r="C33" i="5"/>
  <c r="C34" i="5"/>
  <c r="C35" i="5"/>
  <c r="C39" i="5"/>
  <c r="C44" i="5"/>
  <c r="C45" i="5"/>
  <c r="C46" i="5"/>
  <c r="J46" i="5" s="1"/>
  <c r="C47" i="5"/>
  <c r="C48" i="5"/>
  <c r="C55" i="5"/>
  <c r="C24" i="5"/>
  <c r="C22" i="5"/>
  <c r="J30" i="5" l="1"/>
  <c r="E82" i="5"/>
  <c r="J47" i="5"/>
  <c r="I38" i="5"/>
  <c r="J38" i="5"/>
  <c r="J33" i="5"/>
  <c r="J32" i="5"/>
  <c r="J24" i="5"/>
  <c r="J22" i="5"/>
  <c r="C58" i="5"/>
  <c r="H77" i="5" l="1"/>
  <c r="I77" i="5" s="1"/>
  <c r="H50" i="5"/>
  <c r="J50" i="5" s="1"/>
  <c r="H28" i="5" l="1"/>
  <c r="H73" i="5"/>
  <c r="I73" i="5" s="1"/>
  <c r="H53" i="5"/>
  <c r="H52" i="5"/>
  <c r="H48" i="5"/>
  <c r="J48" i="5" s="1"/>
  <c r="H45" i="5"/>
  <c r="J45" i="5" s="1"/>
  <c r="H44" i="5"/>
  <c r="J44" i="5" s="1"/>
  <c r="H37" i="5"/>
  <c r="J37" i="5" s="1"/>
  <c r="H27" i="5"/>
  <c r="H51" i="5"/>
  <c r="H43" i="5"/>
  <c r="H31" i="5"/>
  <c r="J31" i="5" s="1"/>
  <c r="I53" i="5" l="1"/>
  <c r="J53" i="5"/>
  <c r="J52" i="5"/>
  <c r="I52" i="5"/>
  <c r="J43" i="5"/>
  <c r="I43" i="5"/>
  <c r="I27" i="5"/>
  <c r="J27" i="5"/>
  <c r="I51" i="5"/>
  <c r="J51" i="5"/>
  <c r="J28" i="5"/>
  <c r="I28" i="5"/>
  <c r="H67" i="5" l="1"/>
  <c r="I67" i="5" s="1"/>
  <c r="H49" i="5" l="1"/>
  <c r="I49" i="5" l="1"/>
  <c r="J49" i="5"/>
  <c r="E16" i="5"/>
  <c r="F16" i="5"/>
  <c r="E15" i="5"/>
  <c r="F15" i="5"/>
  <c r="H64" i="5" l="1"/>
  <c r="I64" i="5" s="1"/>
  <c r="H65" i="5"/>
  <c r="I65" i="5" s="1"/>
  <c r="H66" i="5"/>
  <c r="I66" i="5" s="1"/>
  <c r="H68" i="5"/>
  <c r="I68" i="5" s="1"/>
  <c r="H69" i="5"/>
  <c r="I69" i="5" s="1"/>
  <c r="H70" i="5"/>
  <c r="I70" i="5" s="1"/>
  <c r="H71" i="5"/>
  <c r="I71" i="5" s="1"/>
  <c r="H72" i="5"/>
  <c r="I72" i="5" s="1"/>
  <c r="H74" i="5"/>
  <c r="I74" i="5" s="1"/>
  <c r="H75" i="5"/>
  <c r="I75" i="5" s="1"/>
  <c r="H76" i="5"/>
  <c r="I76" i="5" s="1"/>
  <c r="H63" i="5"/>
  <c r="I63" i="5" s="1"/>
  <c r="H26" i="5"/>
  <c r="H41" i="5"/>
  <c r="H36" i="5"/>
  <c r="H34" i="5"/>
  <c r="J34" i="5" s="1"/>
  <c r="I29" i="5"/>
  <c r="H56" i="5"/>
  <c r="H55" i="5"/>
  <c r="H54" i="5"/>
  <c r="I48" i="5"/>
  <c r="H40" i="5"/>
  <c r="H39" i="5"/>
  <c r="J39" i="5" s="1"/>
  <c r="H35" i="5"/>
  <c r="I32" i="5"/>
  <c r="I30" i="5"/>
  <c r="I24" i="5"/>
  <c r="J26" i="5" l="1"/>
  <c r="H58" i="5"/>
  <c r="I41" i="5"/>
  <c r="J41" i="5"/>
  <c r="J54" i="5"/>
  <c r="I54" i="5"/>
  <c r="I56" i="5"/>
  <c r="J56" i="5"/>
  <c r="I55" i="5"/>
  <c r="J55" i="5"/>
  <c r="J40" i="5"/>
  <c r="I40" i="5"/>
  <c r="J36" i="5"/>
  <c r="I36" i="5"/>
  <c r="I35" i="5"/>
  <c r="J35" i="5"/>
  <c r="H95" i="5"/>
  <c r="H82" i="5"/>
  <c r="I26" i="5"/>
  <c r="I33" i="5"/>
  <c r="I46" i="5"/>
  <c r="I37" i="5"/>
  <c r="I45" i="5"/>
  <c r="I50" i="5"/>
  <c r="I39" i="5"/>
  <c r="I44" i="5"/>
  <c r="I22" i="5"/>
  <c r="I31" i="5"/>
  <c r="I34" i="5"/>
  <c r="I47" i="5"/>
  <c r="J58" i="5" l="1"/>
  <c r="I58" i="5"/>
  <c r="I82" i="5"/>
  <c r="H99" i="5"/>
  <c r="E14" i="5"/>
  <c r="F14" i="5"/>
  <c r="E13" i="5"/>
  <c r="F13" i="5"/>
  <c r="B82" i="5" l="1"/>
  <c r="E10" i="5" l="1"/>
  <c r="F10" i="5"/>
  <c r="D82" i="5" l="1"/>
  <c r="E84" i="5" s="1"/>
  <c r="C84" i="5"/>
  <c r="E8" i="5"/>
  <c r="D99" i="5" l="1"/>
  <c r="D101" i="5" s="1"/>
  <c r="F6" i="5" l="1"/>
  <c r="F7" i="5"/>
  <c r="F8" i="5"/>
  <c r="F9" i="5"/>
  <c r="F11" i="5"/>
  <c r="F12" i="5"/>
  <c r="E6" i="5"/>
  <c r="E7" i="5"/>
  <c r="E9" i="5"/>
  <c r="E11" i="5"/>
  <c r="E12" i="5"/>
  <c r="E5" i="5"/>
  <c r="B18" i="5"/>
  <c r="D18" i="5" l="1"/>
  <c r="E18" i="5" l="1"/>
  <c r="F18" i="5"/>
</calcChain>
</file>

<file path=xl/sharedStrings.xml><?xml version="1.0" encoding="utf-8"?>
<sst xmlns="http://schemas.openxmlformats.org/spreadsheetml/2006/main" count="101" uniqueCount="92">
  <si>
    <t>Insurance Premiums</t>
  </si>
  <si>
    <t>Audit/Legal Fees/Land Registry</t>
  </si>
  <si>
    <t>Water</t>
  </si>
  <si>
    <t>Chargeable waste bin</t>
  </si>
  <si>
    <t>CCTV</t>
  </si>
  <si>
    <t>Village Regeneration</t>
  </si>
  <si>
    <t>Burial ground loan repayment</t>
  </si>
  <si>
    <t>ICCM membership</t>
  </si>
  <si>
    <t>TOTALS</t>
  </si>
  <si>
    <t>Balance remaining</t>
  </si>
  <si>
    <t>Payments to date</t>
  </si>
  <si>
    <t>Payments to date %</t>
  </si>
  <si>
    <t>Budget</t>
  </si>
  <si>
    <t>Burial ground maintenance</t>
  </si>
  <si>
    <t>Clerk salary</t>
  </si>
  <si>
    <t>Employer pension costs</t>
  </si>
  <si>
    <t>Training and courses</t>
  </si>
  <si>
    <t>Earmarked reserves</t>
  </si>
  <si>
    <t>General Reserves</t>
  </si>
  <si>
    <t>TOTAL NET EXPENDITURE</t>
  </si>
  <si>
    <t>Checksum</t>
  </si>
  <si>
    <t>Receipts to date</t>
  </si>
  <si>
    <t>Precept</t>
  </si>
  <si>
    <t>Rent</t>
  </si>
  <si>
    <t>Bank interest</t>
  </si>
  <si>
    <t>Budgeted receipts</t>
  </si>
  <si>
    <t>Village Hall Rent</t>
  </si>
  <si>
    <t>Grants/wayleaves</t>
  </si>
  <si>
    <t>Burial ground fees</t>
  </si>
  <si>
    <t>Difference</t>
  </si>
  <si>
    <t>Receipts to date %</t>
  </si>
  <si>
    <t>Totals</t>
  </si>
  <si>
    <t>Net receipts and payments</t>
  </si>
  <si>
    <t>Employer NI payments</t>
  </si>
  <si>
    <t>Stationery / laptop / licenses</t>
  </si>
  <si>
    <t>Churchyard stone wall repairs</t>
  </si>
  <si>
    <t>Closed churchyard maintenance</t>
  </si>
  <si>
    <t>Speed indication devices</t>
  </si>
  <si>
    <t>Council website and email</t>
  </si>
  <si>
    <t>Commercial bin</t>
  </si>
  <si>
    <t>Council phone</t>
  </si>
  <si>
    <t>Village Hall car park</t>
  </si>
  <si>
    <t>Tree survey/maintenance</t>
  </si>
  <si>
    <t>Portacabin Rent</t>
  </si>
  <si>
    <t>Churchyard maintenance</t>
  </si>
  <si>
    <t>Village Green</t>
  </si>
  <si>
    <t>Audit/legal/land registry</t>
  </si>
  <si>
    <t>Notes</t>
  </si>
  <si>
    <t>Churchyard wall repairs</t>
  </si>
  <si>
    <t>CFO subscription</t>
  </si>
  <si>
    <t>OALC subscription</t>
  </si>
  <si>
    <t>SLCC subscription</t>
  </si>
  <si>
    <t>Pavilion - business rates</t>
  </si>
  <si>
    <t>Pavilion - maintenance</t>
  </si>
  <si>
    <t>Playing field and play equipment maintenance</t>
  </si>
  <si>
    <t>Playground equipment inspection</t>
  </si>
  <si>
    <t>OPFA subscription</t>
  </si>
  <si>
    <t>OSS subscription</t>
  </si>
  <si>
    <t>Grass cutting - general areas</t>
  </si>
  <si>
    <t>Tree survey and maintenance</t>
  </si>
  <si>
    <t>Playground bin</t>
  </si>
  <si>
    <t>Red phone box</t>
  </si>
  <si>
    <t>Climate action fund</t>
  </si>
  <si>
    <t>Burials</t>
  </si>
  <si>
    <t>Village Hall repairs</t>
  </si>
  <si>
    <t>Village Hall legal work</t>
  </si>
  <si>
    <t>Training</t>
  </si>
  <si>
    <t>Playground refurbishment</t>
  </si>
  <si>
    <t>Training contribution</t>
  </si>
  <si>
    <t>Refund</t>
  </si>
  <si>
    <t>Budget remaining</t>
  </si>
  <si>
    <t>Budget allocated %</t>
  </si>
  <si>
    <t>Budget allocated or used</t>
  </si>
  <si>
    <t>Home working allowance</t>
  </si>
  <si>
    <t>Donations</t>
  </si>
  <si>
    <t>Compensation</t>
  </si>
  <si>
    <t>Insurance claim</t>
  </si>
  <si>
    <t>Transfer from budget</t>
  </si>
  <si>
    <t>Burial ground noticeboard</t>
  </si>
  <si>
    <t>2025-2026 - Receipts</t>
  </si>
  <si>
    <t>2025-2026 - Budget payments</t>
  </si>
  <si>
    <t>Vired budget  &amp; reserve transfer</t>
  </si>
  <si>
    <t>Playground renewal</t>
  </si>
  <si>
    <t>Village Hall</t>
  </si>
  <si>
    <t>Defibrillator pads</t>
  </si>
  <si>
    <t>Pavilion</t>
  </si>
  <si>
    <t>Allocated - PO raised</t>
  </si>
  <si>
    <t>Wall repairs</t>
  </si>
  <si>
    <t>Extra tree survey</t>
  </si>
  <si>
    <t>Playground equipment repairs</t>
  </si>
  <si>
    <t>Solicitor fees</t>
  </si>
  <si>
    <t>To 31/10/25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</si>
</sst>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50"/>
      <name val="Calibri"/>
      <family val="2"/>
      <charset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2" fontId="0" fillId="0" borderId="1" xfId="0" applyNumberFormat="1" applyBorder="1"/>
    <xf numFmtId="9" fontId="0" fillId="0" borderId="1" xfId="1" applyFont="1" applyBorder="1"/>
    <xf numFmtId="0" fontId="1" fillId="0" borderId="1" xfId="0" applyFont="1" applyBorder="1"/>
    <xf numFmtId="2" fontId="1" fillId="0" borderId="1" xfId="0" applyNumberFormat="1" applyFont="1" applyBorder="1"/>
    <xf numFmtId="9" fontId="1" fillId="0" borderId="1" xfId="1" applyFont="1" applyBorder="1"/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2" fontId="3" fillId="0" borderId="1" xfId="0" applyNumberFormat="1" applyFont="1" applyBorder="1"/>
    <xf numFmtId="0" fontId="1" fillId="0" borderId="0" xfId="0" applyFont="1"/>
    <xf numFmtId="2" fontId="3" fillId="0" borderId="0" xfId="0" applyNumberFormat="1" applyFont="1"/>
    <xf numFmtId="2" fontId="1" fillId="0" borderId="0" xfId="0" applyNumberFormat="1" applyFont="1"/>
    <xf numFmtId="2" fontId="0" fillId="0" borderId="0" xfId="0" applyNumberForma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2" fontId="4" fillId="0" borderId="1" xfId="0" applyNumberFormat="1" applyFont="1" applyBorder="1"/>
    <xf numFmtId="0" fontId="5" fillId="0" borderId="1" xfId="0" applyFont="1" applyBorder="1"/>
    <xf numFmtId="0" fontId="4" fillId="0" borderId="1" xfId="0" applyFont="1" applyBorder="1"/>
    <xf numFmtId="9" fontId="0" fillId="0" borderId="0" xfId="0" applyNumberFormat="1"/>
    <xf numFmtId="9" fontId="0" fillId="0" borderId="2" xfId="0" applyNumberFormat="1" applyBorder="1"/>
    <xf numFmtId="2" fontId="0" fillId="0" borderId="2" xfId="0" applyNumberFormat="1" applyBorder="1"/>
    <xf numFmtId="0" fontId="0" fillId="0" borderId="0" xfId="0" applyAlignment="1">
      <alignment wrapText="1"/>
    </xf>
    <xf numFmtId="2" fontId="7" fillId="0" borderId="1" xfId="0" applyNumberFormat="1" applyFont="1" applyBorder="1"/>
    <xf numFmtId="0" fontId="1" fillId="0" borderId="3" xfId="0" applyFont="1" applyBorder="1" applyAlignment="1">
      <alignment vertical="top" wrapText="1"/>
    </xf>
    <xf numFmtId="9" fontId="0" fillId="0" borderId="3" xfId="0" applyNumberFormat="1" applyBorder="1"/>
    <xf numFmtId="9" fontId="1" fillId="0" borderId="3" xfId="0" applyNumberFormat="1" applyFont="1" applyBorder="1"/>
    <xf numFmtId="0" fontId="0" fillId="0" borderId="3" xfId="0" applyBorder="1"/>
    <xf numFmtId="0" fontId="0" fillId="0" borderId="1" xfId="0" applyBorder="1" applyAlignment="1">
      <alignment vertical="top"/>
    </xf>
    <xf numFmtId="0" fontId="6" fillId="0" borderId="1" xfId="0" applyFont="1" applyBorder="1"/>
  </cellXfs>
  <cellStyles count="2">
    <cellStyle name="Normal" xfId="0" builtinId="0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1"/>
  <sheetViews>
    <sheetView tabSelected="1" workbookViewId="0">
      <selection activeCell="D51" sqref="D51"/>
    </sheetView>
  </sheetViews>
  <sheetFormatPr defaultRowHeight="14.5" x14ac:dyDescent="0.35"/>
  <cols>
    <col min="1" max="1" width="42.453125" bestFit="1" customWidth="1"/>
    <col min="2" max="2" width="11.7265625" customWidth="1"/>
    <col min="3" max="3" width="11.7265625" hidden="1" customWidth="1"/>
    <col min="4" max="4" width="9.54296875" customWidth="1"/>
    <col min="5" max="5" width="10.54296875" customWidth="1"/>
    <col min="6" max="6" width="9.81640625" customWidth="1"/>
    <col min="8" max="8" width="9.453125" hidden="1" customWidth="1"/>
    <col min="9" max="9" width="9.54296875" hidden="1" customWidth="1"/>
    <col min="10" max="10" width="9.26953125" hidden="1" customWidth="1"/>
    <col min="11" max="11" width="9" bestFit="1" customWidth="1"/>
    <col min="12" max="12" width="27.1796875" customWidth="1"/>
  </cols>
  <sheetData>
    <row r="1" spans="1:6" x14ac:dyDescent="0.35">
      <c r="A1" s="10" t="s">
        <v>32</v>
      </c>
      <c r="B1" s="10" t="s">
        <v>91</v>
      </c>
      <c r="C1" s="10"/>
    </row>
    <row r="4" spans="1:6" s="8" customFormat="1" ht="29" x14ac:dyDescent="0.35">
      <c r="A4" s="15" t="s">
        <v>79</v>
      </c>
      <c r="B4" s="7" t="s">
        <v>25</v>
      </c>
      <c r="C4" s="7"/>
      <c r="D4" s="7" t="s">
        <v>21</v>
      </c>
      <c r="E4" s="16" t="s">
        <v>29</v>
      </c>
      <c r="F4" s="14" t="s">
        <v>30</v>
      </c>
    </row>
    <row r="5" spans="1:6" x14ac:dyDescent="0.35">
      <c r="A5" s="1" t="s">
        <v>22</v>
      </c>
      <c r="B5" s="2">
        <v>70521</v>
      </c>
      <c r="C5" s="2"/>
      <c r="D5" s="2">
        <v>70521</v>
      </c>
      <c r="E5" s="2">
        <f t="shared" ref="E5:E16" si="0">B5-D5</f>
        <v>0</v>
      </c>
      <c r="F5" s="3">
        <f>D5/B5</f>
        <v>1</v>
      </c>
    </row>
    <row r="6" spans="1:6" x14ac:dyDescent="0.35">
      <c r="A6" s="1" t="s">
        <v>24</v>
      </c>
      <c r="B6" s="2">
        <v>0</v>
      </c>
      <c r="C6" s="2"/>
      <c r="D6" s="2">
        <v>129.38</v>
      </c>
      <c r="E6" s="2">
        <f t="shared" si="0"/>
        <v>-129.38</v>
      </c>
      <c r="F6" s="3" t="e">
        <f t="shared" ref="F6:F16" si="1">D6/B6</f>
        <v>#DIV/0!</v>
      </c>
    </row>
    <row r="7" spans="1:6" x14ac:dyDescent="0.35">
      <c r="A7" s="1" t="s">
        <v>27</v>
      </c>
      <c r="B7" s="2">
        <v>1</v>
      </c>
      <c r="C7" s="2"/>
      <c r="D7" s="2">
        <v>0</v>
      </c>
      <c r="E7" s="2">
        <f t="shared" si="0"/>
        <v>1</v>
      </c>
      <c r="F7" s="3">
        <f t="shared" si="1"/>
        <v>0</v>
      </c>
    </row>
    <row r="8" spans="1:6" x14ac:dyDescent="0.35">
      <c r="A8" s="1" t="s">
        <v>23</v>
      </c>
      <c r="B8" s="2">
        <v>1780</v>
      </c>
      <c r="C8" s="2"/>
      <c r="D8" s="2">
        <v>975</v>
      </c>
      <c r="E8" s="2">
        <f t="shared" si="0"/>
        <v>805</v>
      </c>
      <c r="F8" s="3">
        <f t="shared" si="1"/>
        <v>0.547752808988764</v>
      </c>
    </row>
    <row r="9" spans="1:6" x14ac:dyDescent="0.35">
      <c r="A9" s="1" t="s">
        <v>26</v>
      </c>
      <c r="B9" s="2">
        <v>1</v>
      </c>
      <c r="C9" s="2"/>
      <c r="D9" s="2">
        <v>2</v>
      </c>
      <c r="E9" s="2">
        <f t="shared" si="0"/>
        <v>-1</v>
      </c>
      <c r="F9" s="3">
        <f t="shared" si="1"/>
        <v>2</v>
      </c>
    </row>
    <row r="10" spans="1:6" x14ac:dyDescent="0.35">
      <c r="A10" s="1" t="s">
        <v>43</v>
      </c>
      <c r="B10" s="2">
        <v>1</v>
      </c>
      <c r="C10" s="2"/>
      <c r="D10" s="2">
        <v>0</v>
      </c>
      <c r="E10" s="2">
        <f t="shared" si="0"/>
        <v>1</v>
      </c>
      <c r="F10" s="3">
        <f t="shared" si="1"/>
        <v>0</v>
      </c>
    </row>
    <row r="11" spans="1:6" x14ac:dyDescent="0.35">
      <c r="A11" s="1" t="s">
        <v>28</v>
      </c>
      <c r="B11" s="2">
        <v>600</v>
      </c>
      <c r="C11" s="2"/>
      <c r="D11" s="2">
        <v>0</v>
      </c>
      <c r="E11" s="2">
        <f t="shared" si="0"/>
        <v>600</v>
      </c>
      <c r="F11" s="3">
        <f t="shared" si="1"/>
        <v>0</v>
      </c>
    </row>
    <row r="12" spans="1:6" x14ac:dyDescent="0.35">
      <c r="A12" s="1" t="s">
        <v>39</v>
      </c>
      <c r="B12" s="2">
        <v>400</v>
      </c>
      <c r="C12" s="2"/>
      <c r="D12" s="2">
        <v>0</v>
      </c>
      <c r="E12" s="2">
        <f t="shared" si="0"/>
        <v>400</v>
      </c>
      <c r="F12" s="3">
        <f t="shared" si="1"/>
        <v>0</v>
      </c>
    </row>
    <row r="13" spans="1:6" x14ac:dyDescent="0.35">
      <c r="A13" s="1" t="s">
        <v>68</v>
      </c>
      <c r="B13" s="2">
        <v>0</v>
      </c>
      <c r="C13" s="2"/>
      <c r="D13" s="2">
        <v>0</v>
      </c>
      <c r="E13" s="2">
        <f t="shared" si="0"/>
        <v>0</v>
      </c>
      <c r="F13" s="3" t="e">
        <f t="shared" si="1"/>
        <v>#DIV/0!</v>
      </c>
    </row>
    <row r="14" spans="1:6" x14ac:dyDescent="0.35">
      <c r="A14" s="1" t="s">
        <v>69</v>
      </c>
      <c r="B14" s="2">
        <v>0</v>
      </c>
      <c r="C14" s="2"/>
      <c r="D14" s="2">
        <v>0</v>
      </c>
      <c r="E14" s="2">
        <f t="shared" si="0"/>
        <v>0</v>
      </c>
      <c r="F14" s="3" t="e">
        <f t="shared" si="1"/>
        <v>#DIV/0!</v>
      </c>
    </row>
    <row r="15" spans="1:6" x14ac:dyDescent="0.35">
      <c r="A15" s="1" t="s">
        <v>75</v>
      </c>
      <c r="B15" s="2">
        <v>0</v>
      </c>
      <c r="C15" s="2"/>
      <c r="D15" s="2">
        <v>0</v>
      </c>
      <c r="E15" s="2">
        <f t="shared" si="0"/>
        <v>0</v>
      </c>
      <c r="F15" s="3" t="e">
        <f t="shared" si="1"/>
        <v>#DIV/0!</v>
      </c>
    </row>
    <row r="16" spans="1:6" x14ac:dyDescent="0.35">
      <c r="A16" s="1" t="s">
        <v>76</v>
      </c>
      <c r="B16" s="2">
        <v>0</v>
      </c>
      <c r="C16" s="2"/>
      <c r="D16" s="2">
        <v>0</v>
      </c>
      <c r="E16" s="2">
        <f t="shared" si="0"/>
        <v>0</v>
      </c>
      <c r="F16" s="3" t="e">
        <f t="shared" si="1"/>
        <v>#DIV/0!</v>
      </c>
    </row>
    <row r="17" spans="1:12" x14ac:dyDescent="0.35">
      <c r="A17" s="1"/>
      <c r="B17" s="1"/>
      <c r="C17" s="1"/>
      <c r="D17" s="1"/>
      <c r="E17" s="1"/>
      <c r="F17" s="3"/>
    </row>
    <row r="18" spans="1:12" x14ac:dyDescent="0.35">
      <c r="A18" s="1" t="s">
        <v>31</v>
      </c>
      <c r="B18" s="5">
        <f>SUM(B5:B17)</f>
        <v>73304</v>
      </c>
      <c r="C18" s="5"/>
      <c r="D18" s="5">
        <f>SUM(D5:D17)</f>
        <v>71627.38</v>
      </c>
      <c r="E18" s="5">
        <f>B18-D18</f>
        <v>1676.6199999999953</v>
      </c>
      <c r="F18" s="6">
        <f>D18/B18</f>
        <v>0.97712785114045619</v>
      </c>
      <c r="H18" s="13"/>
      <c r="K18" s="13"/>
    </row>
    <row r="21" spans="1:12" s="8" customFormat="1" ht="43.5" x14ac:dyDescent="0.35">
      <c r="A21" s="15" t="s">
        <v>80</v>
      </c>
      <c r="B21" s="7" t="s">
        <v>12</v>
      </c>
      <c r="C21" s="7" t="s">
        <v>81</v>
      </c>
      <c r="D21" s="7" t="s">
        <v>10</v>
      </c>
      <c r="E21" s="7" t="s">
        <v>9</v>
      </c>
      <c r="F21" s="7" t="s">
        <v>11</v>
      </c>
      <c r="H21" s="14" t="s">
        <v>72</v>
      </c>
      <c r="I21" s="14" t="s">
        <v>70</v>
      </c>
      <c r="J21" s="25" t="s">
        <v>71</v>
      </c>
      <c r="K21" s="14" t="s">
        <v>86</v>
      </c>
      <c r="L21" s="29" t="s">
        <v>47</v>
      </c>
    </row>
    <row r="22" spans="1:12" x14ac:dyDescent="0.35">
      <c r="A22" s="1" t="s">
        <v>14</v>
      </c>
      <c r="B22" s="2">
        <v>16302</v>
      </c>
      <c r="C22" s="2">
        <f>B22</f>
        <v>16302</v>
      </c>
      <c r="D22" s="17">
        <v>9275.5</v>
      </c>
      <c r="E22" s="2">
        <f>B22-D22</f>
        <v>7026.5</v>
      </c>
      <c r="F22" s="3">
        <f>D22/B22</f>
        <v>0.56897926634768736</v>
      </c>
      <c r="H22" s="2">
        <v>15601.95</v>
      </c>
      <c r="I22" s="2">
        <f>B22-H22</f>
        <v>700.04999999999927</v>
      </c>
      <c r="J22" s="26">
        <f t="shared" ref="J22:J58" si="2">H22/C22</f>
        <v>0.95705741626794261</v>
      </c>
      <c r="K22" s="1"/>
      <c r="L22" s="1"/>
    </row>
    <row r="23" spans="1:12" x14ac:dyDescent="0.35">
      <c r="A23" s="1" t="s">
        <v>33</v>
      </c>
      <c r="B23" s="2">
        <v>1695.3</v>
      </c>
      <c r="C23" s="2">
        <v>0</v>
      </c>
      <c r="D23" s="17">
        <v>953.44</v>
      </c>
      <c r="E23" s="2">
        <f t="shared" ref="E23:E57" si="3">B23-D23</f>
        <v>741.8599999999999</v>
      </c>
      <c r="F23" s="3">
        <f t="shared" ref="F23:F57" si="4">D23/B23</f>
        <v>0.56240193476080935</v>
      </c>
      <c r="H23" s="2">
        <v>950</v>
      </c>
      <c r="I23" s="2">
        <f>C23-H23</f>
        <v>-950</v>
      </c>
      <c r="J23" s="26" t="e">
        <f t="shared" si="2"/>
        <v>#DIV/0!</v>
      </c>
      <c r="K23" s="1"/>
      <c r="L23" s="1"/>
    </row>
    <row r="24" spans="1:12" x14ac:dyDescent="0.35">
      <c r="A24" s="1" t="s">
        <v>15</v>
      </c>
      <c r="B24" s="2">
        <v>3537.53</v>
      </c>
      <c r="C24" s="2">
        <f>B24</f>
        <v>3537.53</v>
      </c>
      <c r="D24" s="17">
        <v>2012.78</v>
      </c>
      <c r="E24" s="2">
        <f t="shared" si="3"/>
        <v>1524.7500000000002</v>
      </c>
      <c r="F24" s="3">
        <f t="shared" si="4"/>
        <v>0.56897892032011033</v>
      </c>
      <c r="H24" s="2">
        <v>3385.62</v>
      </c>
      <c r="I24" s="2">
        <f t="shared" ref="I24:I55" si="5">B24-H24</f>
        <v>151.91000000000031</v>
      </c>
      <c r="J24" s="26">
        <f t="shared" si="2"/>
        <v>0.95705760799201689</v>
      </c>
      <c r="K24" s="1"/>
      <c r="L24" s="1"/>
    </row>
    <row r="25" spans="1:12" x14ac:dyDescent="0.35">
      <c r="A25" s="1" t="s">
        <v>73</v>
      </c>
      <c r="B25" s="2">
        <v>312</v>
      </c>
      <c r="C25" s="2"/>
      <c r="D25" s="17">
        <v>182</v>
      </c>
      <c r="E25" s="2">
        <f t="shared" si="3"/>
        <v>130</v>
      </c>
      <c r="F25" s="3">
        <f t="shared" si="4"/>
        <v>0.58333333333333337</v>
      </c>
      <c r="H25" s="2"/>
      <c r="I25" s="2"/>
      <c r="J25" s="26"/>
      <c r="K25" s="1"/>
      <c r="L25" s="1"/>
    </row>
    <row r="26" spans="1:12" x14ac:dyDescent="0.35">
      <c r="A26" s="1" t="s">
        <v>16</v>
      </c>
      <c r="B26" s="2">
        <v>600</v>
      </c>
      <c r="C26" s="2">
        <f t="shared" ref="C26:C55" si="6">B26</f>
        <v>600</v>
      </c>
      <c r="D26" s="17">
        <v>275.16000000000003</v>
      </c>
      <c r="E26" s="2">
        <f t="shared" si="3"/>
        <v>324.83999999999997</v>
      </c>
      <c r="F26" s="3">
        <f t="shared" si="4"/>
        <v>0.45860000000000006</v>
      </c>
      <c r="H26" s="2">
        <f>D26+220</f>
        <v>495.16</v>
      </c>
      <c r="I26" s="2">
        <f t="shared" si="5"/>
        <v>104.83999999999997</v>
      </c>
      <c r="J26" s="26">
        <f t="shared" si="2"/>
        <v>0.8252666666666667</v>
      </c>
      <c r="K26" s="1"/>
      <c r="L26" s="1"/>
    </row>
    <row r="27" spans="1:12" x14ac:dyDescent="0.35">
      <c r="A27" s="1" t="s">
        <v>0</v>
      </c>
      <c r="B27" s="2">
        <v>5400</v>
      </c>
      <c r="C27" s="2">
        <v>0</v>
      </c>
      <c r="D27" s="17">
        <v>5444.47</v>
      </c>
      <c r="E27" s="2">
        <f t="shared" si="3"/>
        <v>-44.470000000000255</v>
      </c>
      <c r="F27" s="3">
        <f t="shared" si="4"/>
        <v>1.0082351851851852</v>
      </c>
      <c r="H27" s="2">
        <f>D27</f>
        <v>5444.47</v>
      </c>
      <c r="I27" s="2">
        <f>C27-H27</f>
        <v>-5444.47</v>
      </c>
      <c r="J27" s="26" t="e">
        <f t="shared" si="2"/>
        <v>#DIV/0!</v>
      </c>
      <c r="K27" s="1"/>
      <c r="L27" s="1"/>
    </row>
    <row r="28" spans="1:12" x14ac:dyDescent="0.35">
      <c r="A28" s="1" t="s">
        <v>34</v>
      </c>
      <c r="B28" s="2">
        <v>450</v>
      </c>
      <c r="C28" s="2">
        <v>0</v>
      </c>
      <c r="D28" s="17">
        <v>106.59</v>
      </c>
      <c r="E28" s="2">
        <f t="shared" si="3"/>
        <v>343.40999999999997</v>
      </c>
      <c r="F28" s="3">
        <f t="shared" si="4"/>
        <v>0.23686666666666667</v>
      </c>
      <c r="H28" s="2">
        <f>D28+64</f>
        <v>170.59</v>
      </c>
      <c r="I28" s="2">
        <f>C28-H28</f>
        <v>-170.59</v>
      </c>
      <c r="J28" s="26" t="e">
        <f t="shared" si="2"/>
        <v>#DIV/0!</v>
      </c>
      <c r="K28" s="1"/>
      <c r="L28" s="1"/>
    </row>
    <row r="29" spans="1:12" x14ac:dyDescent="0.35">
      <c r="A29" s="1" t="s">
        <v>40</v>
      </c>
      <c r="B29" s="2">
        <v>36</v>
      </c>
      <c r="C29" s="2">
        <v>0</v>
      </c>
      <c r="D29" s="17">
        <v>21</v>
      </c>
      <c r="E29" s="2">
        <f t="shared" si="3"/>
        <v>15</v>
      </c>
      <c r="F29" s="3">
        <f t="shared" si="4"/>
        <v>0.58333333333333337</v>
      </c>
      <c r="H29" s="2">
        <v>36</v>
      </c>
      <c r="I29" s="2">
        <f t="shared" si="5"/>
        <v>0</v>
      </c>
      <c r="J29" s="26" t="e">
        <f t="shared" si="2"/>
        <v>#DIV/0!</v>
      </c>
      <c r="K29" s="1"/>
      <c r="L29" s="1"/>
    </row>
    <row r="30" spans="1:12" x14ac:dyDescent="0.35">
      <c r="A30" s="1" t="s">
        <v>38</v>
      </c>
      <c r="B30" s="2">
        <v>500</v>
      </c>
      <c r="C30" s="2">
        <f t="shared" si="6"/>
        <v>500</v>
      </c>
      <c r="D30" s="17">
        <v>199.16</v>
      </c>
      <c r="E30" s="2">
        <f t="shared" si="3"/>
        <v>300.84000000000003</v>
      </c>
      <c r="F30" s="3">
        <f t="shared" si="4"/>
        <v>0.39832000000000001</v>
      </c>
      <c r="H30" s="2">
        <v>460</v>
      </c>
      <c r="I30" s="2">
        <f t="shared" si="5"/>
        <v>40</v>
      </c>
      <c r="J30" s="26">
        <f t="shared" si="2"/>
        <v>0.92</v>
      </c>
      <c r="K30" s="1"/>
      <c r="L30" s="1"/>
    </row>
    <row r="31" spans="1:12" x14ac:dyDescent="0.35">
      <c r="A31" s="1" t="s">
        <v>1</v>
      </c>
      <c r="B31" s="2">
        <v>1500</v>
      </c>
      <c r="C31" s="2">
        <f t="shared" si="6"/>
        <v>1500</v>
      </c>
      <c r="D31" s="17">
        <v>197</v>
      </c>
      <c r="E31" s="2">
        <f t="shared" si="3"/>
        <v>1303</v>
      </c>
      <c r="F31" s="3">
        <f t="shared" si="4"/>
        <v>0.13133333333333333</v>
      </c>
      <c r="H31" s="2">
        <f>D31</f>
        <v>197</v>
      </c>
      <c r="I31" s="2">
        <f t="shared" si="5"/>
        <v>1303</v>
      </c>
      <c r="J31" s="26">
        <f t="shared" si="2"/>
        <v>0.13133333333333333</v>
      </c>
      <c r="K31" s="1"/>
      <c r="L31" s="30"/>
    </row>
    <row r="32" spans="1:12" x14ac:dyDescent="0.35">
      <c r="A32" s="1" t="s">
        <v>49</v>
      </c>
      <c r="B32" s="2">
        <v>75</v>
      </c>
      <c r="C32" s="2">
        <f t="shared" si="6"/>
        <v>75</v>
      </c>
      <c r="D32" s="17">
        <v>0</v>
      </c>
      <c r="E32" s="2">
        <f t="shared" si="3"/>
        <v>75</v>
      </c>
      <c r="F32" s="3">
        <f t="shared" si="4"/>
        <v>0</v>
      </c>
      <c r="H32" s="2">
        <v>0</v>
      </c>
      <c r="I32" s="2">
        <f t="shared" si="5"/>
        <v>75</v>
      </c>
      <c r="J32" s="26">
        <f t="shared" si="2"/>
        <v>0</v>
      </c>
      <c r="K32" s="1"/>
      <c r="L32" s="1"/>
    </row>
    <row r="33" spans="1:12" x14ac:dyDescent="0.35">
      <c r="A33" s="1" t="s">
        <v>50</v>
      </c>
      <c r="B33" s="2">
        <v>200</v>
      </c>
      <c r="C33" s="2">
        <f t="shared" si="6"/>
        <v>200</v>
      </c>
      <c r="D33" s="17">
        <v>0</v>
      </c>
      <c r="E33" s="2">
        <f t="shared" si="3"/>
        <v>200</v>
      </c>
      <c r="F33" s="3">
        <f t="shared" si="4"/>
        <v>0</v>
      </c>
      <c r="H33" s="2">
        <v>200</v>
      </c>
      <c r="I33" s="2">
        <f t="shared" si="5"/>
        <v>0</v>
      </c>
      <c r="J33" s="26">
        <f t="shared" si="2"/>
        <v>1</v>
      </c>
      <c r="K33" s="1"/>
      <c r="L33" s="1"/>
    </row>
    <row r="34" spans="1:12" x14ac:dyDescent="0.35">
      <c r="A34" s="1" t="s">
        <v>51</v>
      </c>
      <c r="B34" s="2">
        <v>170</v>
      </c>
      <c r="C34" s="2">
        <f t="shared" si="6"/>
        <v>170</v>
      </c>
      <c r="D34" s="17">
        <v>142</v>
      </c>
      <c r="E34" s="2">
        <f t="shared" si="3"/>
        <v>28</v>
      </c>
      <c r="F34" s="3">
        <f t="shared" si="4"/>
        <v>0.83529411764705885</v>
      </c>
      <c r="H34" s="2">
        <f>D34</f>
        <v>142</v>
      </c>
      <c r="I34" s="2">
        <f t="shared" si="5"/>
        <v>28</v>
      </c>
      <c r="J34" s="26">
        <f t="shared" si="2"/>
        <v>0.83529411764705885</v>
      </c>
      <c r="K34" s="1"/>
      <c r="L34" s="1"/>
    </row>
    <row r="35" spans="1:12" x14ac:dyDescent="0.35">
      <c r="A35" s="1" t="s">
        <v>52</v>
      </c>
      <c r="B35" s="2">
        <v>480</v>
      </c>
      <c r="C35" s="2">
        <f t="shared" si="6"/>
        <v>480</v>
      </c>
      <c r="D35" s="17">
        <v>459.08</v>
      </c>
      <c r="E35" s="2">
        <f t="shared" si="3"/>
        <v>20.920000000000016</v>
      </c>
      <c r="F35" s="3">
        <f t="shared" si="4"/>
        <v>0.95641666666666658</v>
      </c>
      <c r="H35" s="2">
        <f t="shared" ref="H35:H57" si="7">D35</f>
        <v>459.08</v>
      </c>
      <c r="I35" s="2">
        <f t="shared" si="5"/>
        <v>20.920000000000016</v>
      </c>
      <c r="J35" s="26">
        <f t="shared" si="2"/>
        <v>0.95641666666666658</v>
      </c>
      <c r="K35" s="1"/>
      <c r="L35" s="1"/>
    </row>
    <row r="36" spans="1:12" x14ac:dyDescent="0.35">
      <c r="A36" s="1" t="s">
        <v>53</v>
      </c>
      <c r="B36" s="2">
        <v>500</v>
      </c>
      <c r="C36" s="2">
        <v>0</v>
      </c>
      <c r="D36" s="17">
        <v>13.6</v>
      </c>
      <c r="E36" s="2">
        <f t="shared" si="3"/>
        <v>486.4</v>
      </c>
      <c r="F36" s="3">
        <f t="shared" si="4"/>
        <v>2.7199999999999998E-2</v>
      </c>
      <c r="H36" s="2">
        <f>D36</f>
        <v>13.6</v>
      </c>
      <c r="I36" s="2">
        <f>C36-H36</f>
        <v>-13.6</v>
      </c>
      <c r="J36" s="26" t="e">
        <f t="shared" si="2"/>
        <v>#DIV/0!</v>
      </c>
      <c r="K36" s="1"/>
      <c r="L36" s="1"/>
    </row>
    <row r="37" spans="1:12" x14ac:dyDescent="0.35">
      <c r="A37" s="1" t="s">
        <v>2</v>
      </c>
      <c r="B37" s="2">
        <v>250</v>
      </c>
      <c r="C37" s="2">
        <v>0</v>
      </c>
      <c r="D37" s="17">
        <v>131.72999999999999</v>
      </c>
      <c r="E37" s="2">
        <f t="shared" si="3"/>
        <v>118.27000000000001</v>
      </c>
      <c r="F37" s="3">
        <f t="shared" si="4"/>
        <v>0.52691999999999994</v>
      </c>
      <c r="H37" s="2">
        <f>D37+15+15</f>
        <v>161.72999999999999</v>
      </c>
      <c r="I37" s="2">
        <f t="shared" si="5"/>
        <v>88.27000000000001</v>
      </c>
      <c r="J37" s="26" t="e">
        <f t="shared" si="2"/>
        <v>#DIV/0!</v>
      </c>
      <c r="K37" s="1"/>
      <c r="L37" s="1"/>
    </row>
    <row r="38" spans="1:12" x14ac:dyDescent="0.35">
      <c r="A38" s="1" t="s">
        <v>41</v>
      </c>
      <c r="B38" s="2">
        <v>8000</v>
      </c>
      <c r="C38" s="2">
        <v>0</v>
      </c>
      <c r="D38" s="17">
        <f>825-825</f>
        <v>0</v>
      </c>
      <c r="E38" s="2">
        <f t="shared" si="3"/>
        <v>8000</v>
      </c>
      <c r="F38" s="3">
        <f t="shared" si="4"/>
        <v>0</v>
      </c>
      <c r="H38" s="2">
        <f>D38+825</f>
        <v>825</v>
      </c>
      <c r="I38" s="2">
        <f>C38-H38</f>
        <v>-825</v>
      </c>
      <c r="J38" s="26" t="e">
        <f t="shared" si="2"/>
        <v>#DIV/0!</v>
      </c>
      <c r="K38" s="1"/>
      <c r="L38" s="1"/>
    </row>
    <row r="39" spans="1:12" x14ac:dyDescent="0.35">
      <c r="A39" s="1" t="s">
        <v>4</v>
      </c>
      <c r="B39" s="2">
        <v>50</v>
      </c>
      <c r="C39" s="2">
        <f t="shared" si="6"/>
        <v>50</v>
      </c>
      <c r="D39" s="17">
        <v>120</v>
      </c>
      <c r="E39" s="2">
        <f t="shared" si="3"/>
        <v>-70</v>
      </c>
      <c r="F39" s="3">
        <f t="shared" si="4"/>
        <v>2.4</v>
      </c>
      <c r="H39" s="2">
        <f t="shared" si="7"/>
        <v>120</v>
      </c>
      <c r="I39" s="2">
        <f t="shared" si="5"/>
        <v>-70</v>
      </c>
      <c r="J39" s="26">
        <f t="shared" si="2"/>
        <v>2.4</v>
      </c>
      <c r="K39" s="1"/>
      <c r="L39" s="1"/>
    </row>
    <row r="40" spans="1:12" x14ac:dyDescent="0.35">
      <c r="A40" s="1" t="s">
        <v>3</v>
      </c>
      <c r="B40" s="2">
        <v>900</v>
      </c>
      <c r="C40" s="2">
        <v>0</v>
      </c>
      <c r="D40" s="17">
        <v>988</v>
      </c>
      <c r="E40" s="2">
        <f t="shared" si="3"/>
        <v>-88</v>
      </c>
      <c r="F40" s="3">
        <f t="shared" si="4"/>
        <v>1.0977777777777777</v>
      </c>
      <c r="H40" s="2">
        <f t="shared" si="7"/>
        <v>988</v>
      </c>
      <c r="I40" s="2">
        <f>C40-H40</f>
        <v>-988</v>
      </c>
      <c r="J40" s="26" t="e">
        <f t="shared" si="2"/>
        <v>#DIV/0!</v>
      </c>
      <c r="K40" s="1"/>
      <c r="L40" s="1"/>
    </row>
    <row r="41" spans="1:12" x14ac:dyDescent="0.35">
      <c r="A41" s="1" t="s">
        <v>83</v>
      </c>
      <c r="B41" s="2">
        <v>6000</v>
      </c>
      <c r="C41" s="2">
        <v>0</v>
      </c>
      <c r="D41" s="17">
        <v>3498.85</v>
      </c>
      <c r="E41" s="2">
        <f t="shared" si="3"/>
        <v>2501.15</v>
      </c>
      <c r="F41" s="3">
        <f t="shared" si="4"/>
        <v>0.58314166666666667</v>
      </c>
      <c r="H41" s="2">
        <f>D41</f>
        <v>3498.85</v>
      </c>
      <c r="I41" s="2">
        <f t="shared" si="5"/>
        <v>2501.15</v>
      </c>
      <c r="J41" s="26" t="e">
        <f t="shared" si="2"/>
        <v>#DIV/0!</v>
      </c>
      <c r="K41" s="1"/>
      <c r="L41" s="1"/>
    </row>
    <row r="42" spans="1:12" x14ac:dyDescent="0.35">
      <c r="A42" s="1" t="s">
        <v>82</v>
      </c>
      <c r="B42" s="2">
        <v>4000</v>
      </c>
      <c r="C42" s="2"/>
      <c r="D42" s="17">
        <v>621</v>
      </c>
      <c r="E42" s="2">
        <f t="shared" si="3"/>
        <v>3379</v>
      </c>
      <c r="F42" s="3">
        <f t="shared" si="4"/>
        <v>0.15525</v>
      </c>
      <c r="H42" s="2"/>
      <c r="I42" s="2"/>
      <c r="J42" s="26"/>
      <c r="K42" s="1"/>
      <c r="L42" s="1"/>
    </row>
    <row r="43" spans="1:12" x14ac:dyDescent="0.35">
      <c r="A43" s="1" t="s">
        <v>54</v>
      </c>
      <c r="B43" s="2">
        <v>7000</v>
      </c>
      <c r="C43" s="2">
        <v>0</v>
      </c>
      <c r="D43" s="17">
        <f>1553.11-179</f>
        <v>1374.11</v>
      </c>
      <c r="E43" s="2">
        <f t="shared" si="3"/>
        <v>5625.89</v>
      </c>
      <c r="F43" s="3">
        <f t="shared" si="4"/>
        <v>0.19630142857142854</v>
      </c>
      <c r="H43" s="2">
        <f>D43+259+51+450</f>
        <v>2134.1099999999997</v>
      </c>
      <c r="I43" s="2">
        <f>C43-H43</f>
        <v>-2134.1099999999997</v>
      </c>
      <c r="J43" s="26" t="e">
        <f t="shared" si="2"/>
        <v>#DIV/0!</v>
      </c>
      <c r="K43" s="1">
        <v>1525</v>
      </c>
      <c r="L43" s="1" t="s">
        <v>89</v>
      </c>
    </row>
    <row r="44" spans="1:12" x14ac:dyDescent="0.35">
      <c r="A44" s="1" t="s">
        <v>60</v>
      </c>
      <c r="B44" s="2">
        <v>450</v>
      </c>
      <c r="C44" s="2">
        <f t="shared" si="6"/>
        <v>450</v>
      </c>
      <c r="D44" s="17">
        <v>435.24</v>
      </c>
      <c r="E44" s="2">
        <f t="shared" si="3"/>
        <v>14.759999999999991</v>
      </c>
      <c r="F44" s="3">
        <f t="shared" si="4"/>
        <v>0.96720000000000006</v>
      </c>
      <c r="H44" s="2">
        <f>D44</f>
        <v>435.24</v>
      </c>
      <c r="I44" s="2">
        <f t="shared" si="5"/>
        <v>14.759999999999991</v>
      </c>
      <c r="J44" s="26">
        <f t="shared" si="2"/>
        <v>0.96720000000000006</v>
      </c>
      <c r="K44" s="1"/>
      <c r="L44" s="1"/>
    </row>
    <row r="45" spans="1:12" x14ac:dyDescent="0.35">
      <c r="A45" s="1" t="s">
        <v>55</v>
      </c>
      <c r="B45" s="2">
        <v>200</v>
      </c>
      <c r="C45" s="2">
        <f t="shared" si="6"/>
        <v>200</v>
      </c>
      <c r="D45" s="17">
        <v>184</v>
      </c>
      <c r="E45" s="2">
        <f t="shared" si="3"/>
        <v>16</v>
      </c>
      <c r="F45" s="3">
        <f t="shared" si="4"/>
        <v>0.92</v>
      </c>
      <c r="H45" s="2">
        <f>D45</f>
        <v>184</v>
      </c>
      <c r="I45" s="2">
        <f t="shared" si="5"/>
        <v>16</v>
      </c>
      <c r="J45" s="26">
        <f t="shared" si="2"/>
        <v>0.92</v>
      </c>
      <c r="K45" s="1"/>
      <c r="L45" s="1"/>
    </row>
    <row r="46" spans="1:12" x14ac:dyDescent="0.35">
      <c r="A46" s="1" t="s">
        <v>56</v>
      </c>
      <c r="B46" s="2">
        <v>55</v>
      </c>
      <c r="C46" s="2">
        <f t="shared" si="6"/>
        <v>55</v>
      </c>
      <c r="D46" s="17">
        <v>49</v>
      </c>
      <c r="E46" s="2">
        <f t="shared" si="3"/>
        <v>6</v>
      </c>
      <c r="F46" s="3">
        <f t="shared" si="4"/>
        <v>0.89090909090909087</v>
      </c>
      <c r="H46" s="2">
        <v>55</v>
      </c>
      <c r="I46" s="2">
        <f t="shared" si="5"/>
        <v>0</v>
      </c>
      <c r="J46" s="26">
        <f t="shared" si="2"/>
        <v>1</v>
      </c>
      <c r="K46" s="1"/>
      <c r="L46" s="1"/>
    </row>
    <row r="47" spans="1:12" x14ac:dyDescent="0.35">
      <c r="A47" s="1" t="s">
        <v>57</v>
      </c>
      <c r="B47" s="2">
        <v>60</v>
      </c>
      <c r="C47" s="2">
        <f t="shared" si="6"/>
        <v>60</v>
      </c>
      <c r="D47" s="17">
        <v>45</v>
      </c>
      <c r="E47" s="2">
        <f t="shared" si="3"/>
        <v>15</v>
      </c>
      <c r="F47" s="3">
        <f t="shared" si="4"/>
        <v>0.75</v>
      </c>
      <c r="H47" s="2">
        <v>60</v>
      </c>
      <c r="I47" s="2">
        <f t="shared" si="5"/>
        <v>0</v>
      </c>
      <c r="J47" s="26">
        <f t="shared" si="2"/>
        <v>1</v>
      </c>
      <c r="K47" s="1"/>
      <c r="L47" s="1"/>
    </row>
    <row r="48" spans="1:12" x14ac:dyDescent="0.35">
      <c r="A48" s="1" t="s">
        <v>58</v>
      </c>
      <c r="B48" s="2">
        <v>4000</v>
      </c>
      <c r="C48" s="2">
        <f t="shared" si="6"/>
        <v>4000</v>
      </c>
      <c r="D48" s="17">
        <v>3781</v>
      </c>
      <c r="E48" s="2">
        <f t="shared" si="3"/>
        <v>219</v>
      </c>
      <c r="F48" s="3">
        <f t="shared" si="4"/>
        <v>0.94525000000000003</v>
      </c>
      <c r="H48" s="2">
        <f>D48+459</f>
        <v>4240</v>
      </c>
      <c r="I48" s="2">
        <f t="shared" si="5"/>
        <v>-240</v>
      </c>
      <c r="J48" s="26">
        <f t="shared" si="2"/>
        <v>1.06</v>
      </c>
      <c r="K48" s="1"/>
      <c r="L48" s="1"/>
    </row>
    <row r="49" spans="1:12" x14ac:dyDescent="0.35">
      <c r="A49" s="1" t="s">
        <v>59</v>
      </c>
      <c r="B49" s="2">
        <v>1000</v>
      </c>
      <c r="C49" s="2">
        <v>0</v>
      </c>
      <c r="D49" s="17">
        <v>845</v>
      </c>
      <c r="E49" s="2">
        <f t="shared" si="3"/>
        <v>155</v>
      </c>
      <c r="F49" s="3">
        <f t="shared" si="4"/>
        <v>0.84499999999999997</v>
      </c>
      <c r="H49" s="2">
        <f>D49</f>
        <v>845</v>
      </c>
      <c r="I49" s="2">
        <f>C49-H49</f>
        <v>-845</v>
      </c>
      <c r="J49" s="26" t="e">
        <f t="shared" si="2"/>
        <v>#DIV/0!</v>
      </c>
      <c r="K49" s="1">
        <v>155</v>
      </c>
      <c r="L49" s="1" t="s">
        <v>88</v>
      </c>
    </row>
    <row r="50" spans="1:12" x14ac:dyDescent="0.35">
      <c r="A50" s="1" t="s">
        <v>5</v>
      </c>
      <c r="B50" s="2">
        <v>750</v>
      </c>
      <c r="C50" s="2">
        <v>0</v>
      </c>
      <c r="D50" s="17">
        <v>0</v>
      </c>
      <c r="E50" s="2">
        <f t="shared" si="3"/>
        <v>750</v>
      </c>
      <c r="F50" s="3">
        <f t="shared" si="4"/>
        <v>0</v>
      </c>
      <c r="H50" s="2">
        <f>D50+179+110+150</f>
        <v>439</v>
      </c>
      <c r="I50" s="2">
        <f t="shared" si="5"/>
        <v>311</v>
      </c>
      <c r="J50" s="26" t="e">
        <f t="shared" si="2"/>
        <v>#DIV/0!</v>
      </c>
      <c r="K50" s="1"/>
      <c r="L50" s="1"/>
    </row>
    <row r="51" spans="1:12" x14ac:dyDescent="0.35">
      <c r="A51" s="1" t="s">
        <v>36</v>
      </c>
      <c r="B51" s="2">
        <v>2500</v>
      </c>
      <c r="C51" s="2">
        <v>0</v>
      </c>
      <c r="D51" s="17">
        <v>2500</v>
      </c>
      <c r="E51" s="2">
        <f t="shared" si="3"/>
        <v>0</v>
      </c>
      <c r="F51" s="3">
        <f t="shared" si="4"/>
        <v>1</v>
      </c>
      <c r="H51" s="2">
        <f>D51+346</f>
        <v>2846</v>
      </c>
      <c r="I51" s="2">
        <f>C51-H51</f>
        <v>-2846</v>
      </c>
      <c r="J51" s="26" t="e">
        <f t="shared" si="2"/>
        <v>#DIV/0!</v>
      </c>
      <c r="K51" s="1"/>
      <c r="L51" s="1"/>
    </row>
    <row r="52" spans="1:12" x14ac:dyDescent="0.35">
      <c r="A52" s="1" t="s">
        <v>13</v>
      </c>
      <c r="B52" s="2">
        <v>800</v>
      </c>
      <c r="C52" s="2">
        <v>0</v>
      </c>
      <c r="D52" s="17">
        <v>529</v>
      </c>
      <c r="E52" s="2">
        <f t="shared" si="3"/>
        <v>271</v>
      </c>
      <c r="F52" s="3">
        <f t="shared" si="4"/>
        <v>0.66125</v>
      </c>
      <c r="H52" s="2">
        <f>D52+78</f>
        <v>607</v>
      </c>
      <c r="I52" s="2">
        <f>C52-H52</f>
        <v>-607</v>
      </c>
      <c r="J52" s="26" t="e">
        <f t="shared" si="2"/>
        <v>#DIV/0!</v>
      </c>
      <c r="K52" s="1"/>
      <c r="L52" s="1"/>
    </row>
    <row r="53" spans="1:12" x14ac:dyDescent="0.35">
      <c r="A53" s="1" t="s">
        <v>6</v>
      </c>
      <c r="B53" s="2">
        <v>2371.12</v>
      </c>
      <c r="C53" s="2">
        <v>0</v>
      </c>
      <c r="D53" s="17">
        <v>1190.32</v>
      </c>
      <c r="E53" s="2">
        <f t="shared" si="3"/>
        <v>1180.8</v>
      </c>
      <c r="F53" s="3">
        <f t="shared" si="4"/>
        <v>0.50200749013124601</v>
      </c>
      <c r="H53" s="2">
        <f>D53</f>
        <v>1190.32</v>
      </c>
      <c r="I53" s="2">
        <f>C53-H53</f>
        <v>-1190.32</v>
      </c>
      <c r="J53" s="26" t="e">
        <f t="shared" si="2"/>
        <v>#DIV/0!</v>
      </c>
      <c r="K53" s="1"/>
      <c r="L53" s="1"/>
    </row>
    <row r="54" spans="1:12" x14ac:dyDescent="0.35">
      <c r="A54" s="1" t="s">
        <v>35</v>
      </c>
      <c r="B54" s="2">
        <v>2000</v>
      </c>
      <c r="C54" s="2">
        <v>0</v>
      </c>
      <c r="D54" s="17">
        <v>0</v>
      </c>
      <c r="E54" s="2">
        <f t="shared" si="3"/>
        <v>2000</v>
      </c>
      <c r="F54" s="3">
        <f t="shared" si="4"/>
        <v>0</v>
      </c>
      <c r="H54" s="2">
        <f t="shared" si="7"/>
        <v>0</v>
      </c>
      <c r="I54" s="2">
        <f>C54-H54</f>
        <v>0</v>
      </c>
      <c r="J54" s="26" t="e">
        <f t="shared" si="2"/>
        <v>#DIV/0!</v>
      </c>
      <c r="K54" s="1">
        <v>1560</v>
      </c>
      <c r="L54" s="1" t="s">
        <v>87</v>
      </c>
    </row>
    <row r="55" spans="1:12" x14ac:dyDescent="0.35">
      <c r="A55" s="1" t="s">
        <v>7</v>
      </c>
      <c r="B55" s="2">
        <v>110</v>
      </c>
      <c r="C55" s="2">
        <f t="shared" si="6"/>
        <v>110</v>
      </c>
      <c r="D55" s="17">
        <v>105</v>
      </c>
      <c r="E55" s="2">
        <f t="shared" si="3"/>
        <v>5</v>
      </c>
      <c r="F55" s="3">
        <f t="shared" si="4"/>
        <v>0.95454545454545459</v>
      </c>
      <c r="H55" s="2">
        <f t="shared" si="7"/>
        <v>105</v>
      </c>
      <c r="I55" s="2">
        <f t="shared" si="5"/>
        <v>5</v>
      </c>
      <c r="J55" s="26">
        <f t="shared" si="2"/>
        <v>0.95454545454545459</v>
      </c>
      <c r="K55" s="1"/>
      <c r="L55" s="1"/>
    </row>
    <row r="56" spans="1:12" x14ac:dyDescent="0.35">
      <c r="A56" s="1" t="s">
        <v>37</v>
      </c>
      <c r="B56" s="2">
        <v>50</v>
      </c>
      <c r="C56" s="2">
        <v>0</v>
      </c>
      <c r="D56" s="17">
        <v>0</v>
      </c>
      <c r="E56" s="2">
        <f t="shared" si="3"/>
        <v>50</v>
      </c>
      <c r="F56" s="3">
        <f t="shared" si="4"/>
        <v>0</v>
      </c>
      <c r="H56" s="2">
        <f t="shared" si="7"/>
        <v>0</v>
      </c>
      <c r="I56" s="2">
        <f>C56-H56</f>
        <v>0</v>
      </c>
      <c r="J56" s="26" t="e">
        <f t="shared" si="2"/>
        <v>#DIV/0!</v>
      </c>
      <c r="K56" s="1"/>
      <c r="L56" s="1"/>
    </row>
    <row r="57" spans="1:12" x14ac:dyDescent="0.35">
      <c r="A57" s="1" t="s">
        <v>74</v>
      </c>
      <c r="B57" s="2">
        <v>1000</v>
      </c>
      <c r="C57" s="2"/>
      <c r="D57" s="17">
        <v>50</v>
      </c>
      <c r="E57" s="2">
        <f t="shared" si="3"/>
        <v>950</v>
      </c>
      <c r="F57" s="3">
        <f t="shared" si="4"/>
        <v>0.05</v>
      </c>
      <c r="H57" s="2">
        <f t="shared" si="7"/>
        <v>50</v>
      </c>
      <c r="I57" s="2"/>
      <c r="J57" s="26"/>
      <c r="K57" s="1"/>
      <c r="L57" s="1"/>
    </row>
    <row r="58" spans="1:12" x14ac:dyDescent="0.35">
      <c r="A58" s="4" t="s">
        <v>8</v>
      </c>
      <c r="B58" s="5">
        <f>SUM(B22:B57)</f>
        <v>73303.95</v>
      </c>
      <c r="C58" s="5">
        <f>SUM(C22:C56)</f>
        <v>28289.53</v>
      </c>
      <c r="D58" s="5">
        <f>SUM(D22:D57)</f>
        <v>35729.030000000006</v>
      </c>
      <c r="E58" s="5">
        <f>B58-D58</f>
        <v>37574.919999999991</v>
      </c>
      <c r="F58" s="6">
        <f>D58/B58</f>
        <v>0.48740934151570287</v>
      </c>
      <c r="H58" s="5">
        <f>SUM(H22:H57)</f>
        <v>46339.72</v>
      </c>
      <c r="I58" s="5">
        <f>C58-H58</f>
        <v>-18050.190000000002</v>
      </c>
      <c r="J58" s="27">
        <f t="shared" si="2"/>
        <v>1.6380519577384285</v>
      </c>
      <c r="K58" s="1"/>
      <c r="L58" s="1"/>
    </row>
    <row r="59" spans="1:12" x14ac:dyDescent="0.35">
      <c r="E59" s="11"/>
      <c r="H59" s="22"/>
      <c r="I59" s="22"/>
      <c r="J59" s="21"/>
    </row>
    <row r="60" spans="1:12" x14ac:dyDescent="0.35">
      <c r="E60" s="11"/>
      <c r="H60" s="13"/>
      <c r="I60" s="13"/>
      <c r="J60" s="20"/>
    </row>
    <row r="61" spans="1:12" x14ac:dyDescent="0.35">
      <c r="A61" s="10" t="s">
        <v>17</v>
      </c>
      <c r="E61" s="11"/>
      <c r="H61" s="13"/>
      <c r="I61" s="13"/>
      <c r="J61" s="20"/>
    </row>
    <row r="62" spans="1:12" ht="29" x14ac:dyDescent="0.35">
      <c r="A62" s="10"/>
      <c r="C62" s="23" t="s">
        <v>77</v>
      </c>
      <c r="E62" s="11"/>
      <c r="H62" s="13"/>
      <c r="I62" s="13"/>
      <c r="J62" s="20"/>
      <c r="K62" s="13"/>
    </row>
    <row r="63" spans="1:12" x14ac:dyDescent="0.35">
      <c r="A63" s="1" t="s">
        <v>61</v>
      </c>
      <c r="B63" s="2">
        <v>707.61</v>
      </c>
      <c r="C63" s="2">
        <v>0</v>
      </c>
      <c r="D63" s="17">
        <v>0</v>
      </c>
      <c r="E63" s="24">
        <f>B63+C63-D63</f>
        <v>707.61</v>
      </c>
      <c r="F63" s="1"/>
      <c r="H63" s="2">
        <f>D63</f>
        <v>0</v>
      </c>
      <c r="I63" s="2">
        <f>B63+C63-H63</f>
        <v>707.61</v>
      </c>
      <c r="J63" s="26"/>
      <c r="K63" s="1"/>
      <c r="L63" s="1"/>
    </row>
    <row r="64" spans="1:12" x14ac:dyDescent="0.35">
      <c r="A64" s="1" t="s">
        <v>45</v>
      </c>
      <c r="B64" s="2">
        <v>2990</v>
      </c>
      <c r="C64" s="2">
        <v>0</v>
      </c>
      <c r="D64" s="17">
        <v>1970.66</v>
      </c>
      <c r="E64" s="24">
        <f t="shared" ref="E64:E80" si="8">B64+C64-D64</f>
        <v>1019.3399999999999</v>
      </c>
      <c r="F64" s="1"/>
      <c r="H64" s="2">
        <f t="shared" ref="H64:H80" si="9">D64</f>
        <v>1970.66</v>
      </c>
      <c r="I64" s="2">
        <f t="shared" ref="I64:I80" si="10">B64+C64-H64</f>
        <v>1019.3399999999999</v>
      </c>
      <c r="J64" s="26"/>
      <c r="K64" s="1"/>
      <c r="L64" s="1"/>
    </row>
    <row r="65" spans="1:12" x14ac:dyDescent="0.35">
      <c r="A65" s="19" t="s">
        <v>44</v>
      </c>
      <c r="B65" s="17">
        <v>8903.51</v>
      </c>
      <c r="C65" s="17">
        <v>0</v>
      </c>
      <c r="D65" s="17">
        <v>308.5</v>
      </c>
      <c r="E65" s="24">
        <f t="shared" si="8"/>
        <v>8595.01</v>
      </c>
      <c r="F65" s="18"/>
      <c r="H65" s="2">
        <f t="shared" si="9"/>
        <v>308.5</v>
      </c>
      <c r="I65" s="2">
        <f t="shared" si="10"/>
        <v>8595.01</v>
      </c>
      <c r="J65" s="27"/>
      <c r="K65" s="1">
        <v>960</v>
      </c>
      <c r="L65" s="1" t="s">
        <v>87</v>
      </c>
    </row>
    <row r="66" spans="1:12" x14ac:dyDescent="0.35">
      <c r="A66" s="19" t="s">
        <v>13</v>
      </c>
      <c r="B66" s="17">
        <v>1933.62</v>
      </c>
      <c r="C66" s="17">
        <v>0</v>
      </c>
      <c r="D66" s="17">
        <v>0</v>
      </c>
      <c r="E66" s="24">
        <f t="shared" si="8"/>
        <v>1933.62</v>
      </c>
      <c r="F66" s="18"/>
      <c r="H66" s="2">
        <f t="shared" si="9"/>
        <v>0</v>
      </c>
      <c r="I66" s="2">
        <f t="shared" si="10"/>
        <v>1933.62</v>
      </c>
      <c r="J66" s="28"/>
      <c r="K66" s="1"/>
      <c r="L66" s="1"/>
    </row>
    <row r="67" spans="1:12" x14ac:dyDescent="0.35">
      <c r="A67" s="19" t="s">
        <v>48</v>
      </c>
      <c r="B67" s="17">
        <v>3000</v>
      </c>
      <c r="C67" s="17">
        <v>0</v>
      </c>
      <c r="D67" s="17">
        <v>0</v>
      </c>
      <c r="E67" s="24">
        <f t="shared" si="8"/>
        <v>3000</v>
      </c>
      <c r="F67" s="18"/>
      <c r="H67" s="2">
        <f>D67</f>
        <v>0</v>
      </c>
      <c r="I67" s="2">
        <f t="shared" si="10"/>
        <v>3000</v>
      </c>
      <c r="J67" s="28"/>
      <c r="K67" s="1">
        <v>3000</v>
      </c>
      <c r="L67" s="1" t="s">
        <v>87</v>
      </c>
    </row>
    <row r="68" spans="1:12" x14ac:dyDescent="0.35">
      <c r="A68" s="19" t="s">
        <v>62</v>
      </c>
      <c r="B68" s="17">
        <v>0</v>
      </c>
      <c r="C68" s="17">
        <v>0</v>
      </c>
      <c r="D68" s="17">
        <v>0</v>
      </c>
      <c r="E68" s="24">
        <f t="shared" si="8"/>
        <v>0</v>
      </c>
      <c r="F68" s="18"/>
      <c r="H68" s="2">
        <f t="shared" si="9"/>
        <v>0</v>
      </c>
      <c r="I68" s="2">
        <f t="shared" si="10"/>
        <v>0</v>
      </c>
      <c r="J68" s="28"/>
      <c r="K68" s="1"/>
      <c r="L68" s="1"/>
    </row>
    <row r="69" spans="1:12" x14ac:dyDescent="0.35">
      <c r="A69" s="19" t="s">
        <v>63</v>
      </c>
      <c r="B69" s="17">
        <v>2150</v>
      </c>
      <c r="C69" s="17">
        <v>0</v>
      </c>
      <c r="D69" s="17">
        <v>0</v>
      </c>
      <c r="E69" s="24">
        <f t="shared" si="8"/>
        <v>2150</v>
      </c>
      <c r="F69" s="18"/>
      <c r="H69" s="2">
        <f t="shared" si="9"/>
        <v>0</v>
      </c>
      <c r="I69" s="2">
        <f t="shared" si="10"/>
        <v>2150</v>
      </c>
      <c r="J69" s="28"/>
      <c r="K69" s="1"/>
      <c r="L69" s="1"/>
    </row>
    <row r="70" spans="1:12" x14ac:dyDescent="0.35">
      <c r="A70" s="19" t="s">
        <v>46</v>
      </c>
      <c r="B70" s="17">
        <v>1205</v>
      </c>
      <c r="C70" s="17">
        <v>0</v>
      </c>
      <c r="D70" s="17">
        <v>0</v>
      </c>
      <c r="E70" s="24">
        <f t="shared" si="8"/>
        <v>1205</v>
      </c>
      <c r="F70" s="18"/>
      <c r="H70" s="2">
        <f t="shared" si="9"/>
        <v>0</v>
      </c>
      <c r="I70" s="2">
        <f t="shared" si="10"/>
        <v>1205</v>
      </c>
      <c r="J70" s="28"/>
      <c r="K70" s="1"/>
      <c r="L70" s="1"/>
    </row>
    <row r="71" spans="1:12" x14ac:dyDescent="0.35">
      <c r="A71" s="19" t="s">
        <v>64</v>
      </c>
      <c r="B71" s="17">
        <v>8580</v>
      </c>
      <c r="C71" s="17">
        <v>0</v>
      </c>
      <c r="D71" s="17">
        <v>0</v>
      </c>
      <c r="E71" s="24">
        <f t="shared" si="8"/>
        <v>8580</v>
      </c>
      <c r="F71" s="18"/>
      <c r="H71" s="2">
        <f t="shared" si="9"/>
        <v>0</v>
      </c>
      <c r="I71" s="2">
        <f t="shared" si="10"/>
        <v>8580</v>
      </c>
      <c r="J71" s="28"/>
      <c r="K71" s="1"/>
      <c r="L71" s="1"/>
    </row>
    <row r="72" spans="1:12" x14ac:dyDescent="0.35">
      <c r="A72" s="19" t="s">
        <v>41</v>
      </c>
      <c r="B72" s="17">
        <v>1600</v>
      </c>
      <c r="C72" s="17">
        <v>0</v>
      </c>
      <c r="D72" s="17">
        <v>825</v>
      </c>
      <c r="E72" s="24">
        <f t="shared" si="8"/>
        <v>775</v>
      </c>
      <c r="F72" s="18"/>
      <c r="H72" s="2">
        <f t="shared" si="9"/>
        <v>825</v>
      </c>
      <c r="I72" s="2">
        <f t="shared" si="10"/>
        <v>775</v>
      </c>
      <c r="J72" s="28"/>
      <c r="K72" s="1"/>
      <c r="L72" s="1"/>
    </row>
    <row r="73" spans="1:12" x14ac:dyDescent="0.35">
      <c r="A73" s="19" t="s">
        <v>65</v>
      </c>
      <c r="B73" s="17">
        <v>1200</v>
      </c>
      <c r="C73" s="17">
        <v>0</v>
      </c>
      <c r="D73" s="17">
        <v>0</v>
      </c>
      <c r="E73" s="24">
        <f t="shared" si="8"/>
        <v>1200</v>
      </c>
      <c r="F73" s="18"/>
      <c r="H73" s="2">
        <f>D73+1200</f>
        <v>1200</v>
      </c>
      <c r="I73" s="2">
        <f t="shared" si="10"/>
        <v>0</v>
      </c>
      <c r="J73" s="28"/>
      <c r="K73" s="1">
        <v>1200</v>
      </c>
      <c r="L73" s="1" t="s">
        <v>90</v>
      </c>
    </row>
    <row r="74" spans="1:12" x14ac:dyDescent="0.35">
      <c r="A74" s="19" t="s">
        <v>42</v>
      </c>
      <c r="B74" s="17">
        <v>2563</v>
      </c>
      <c r="C74" s="17">
        <v>0</v>
      </c>
      <c r="D74" s="17">
        <v>179</v>
      </c>
      <c r="E74" s="24">
        <f t="shared" si="8"/>
        <v>2384</v>
      </c>
      <c r="F74" s="18"/>
      <c r="H74" s="2">
        <f t="shared" si="9"/>
        <v>179</v>
      </c>
      <c r="I74" s="2">
        <f t="shared" si="10"/>
        <v>2384</v>
      </c>
      <c r="J74" s="28"/>
      <c r="K74" s="1">
        <v>670</v>
      </c>
      <c r="L74" s="1" t="s">
        <v>88</v>
      </c>
    </row>
    <row r="75" spans="1:12" x14ac:dyDescent="0.35">
      <c r="A75" s="19" t="s">
        <v>66</v>
      </c>
      <c r="B75" s="17">
        <v>105</v>
      </c>
      <c r="C75" s="17">
        <v>0</v>
      </c>
      <c r="D75" s="17">
        <v>0</v>
      </c>
      <c r="E75" s="24">
        <f t="shared" si="8"/>
        <v>105</v>
      </c>
      <c r="F75" s="18"/>
      <c r="H75" s="2">
        <f t="shared" si="9"/>
        <v>0</v>
      </c>
      <c r="I75" s="2">
        <f t="shared" si="10"/>
        <v>105</v>
      </c>
      <c r="J75" s="28"/>
      <c r="K75" s="1"/>
      <c r="L75" s="1"/>
    </row>
    <row r="76" spans="1:12" x14ac:dyDescent="0.35">
      <c r="A76" s="19" t="s">
        <v>67</v>
      </c>
      <c r="B76" s="17">
        <v>10400</v>
      </c>
      <c r="C76" s="17">
        <v>0</v>
      </c>
      <c r="D76" s="17">
        <v>0</v>
      </c>
      <c r="E76" s="24">
        <f t="shared" si="8"/>
        <v>10400</v>
      </c>
      <c r="F76" s="18"/>
      <c r="H76" s="2">
        <f t="shared" si="9"/>
        <v>0</v>
      </c>
      <c r="I76" s="2">
        <f t="shared" si="10"/>
        <v>10400</v>
      </c>
      <c r="J76" s="28"/>
      <c r="K76" s="1"/>
      <c r="L76" s="1"/>
    </row>
    <row r="77" spans="1:12" x14ac:dyDescent="0.35">
      <c r="A77" s="19" t="s">
        <v>85</v>
      </c>
      <c r="B77" s="17">
        <v>1300</v>
      </c>
      <c r="C77" s="17">
        <v>0</v>
      </c>
      <c r="D77" s="17">
        <v>0</v>
      </c>
      <c r="E77" s="24">
        <f t="shared" si="8"/>
        <v>1300</v>
      </c>
      <c r="F77" s="18"/>
      <c r="H77" s="2">
        <f t="shared" si="9"/>
        <v>0</v>
      </c>
      <c r="I77" s="2">
        <f t="shared" si="10"/>
        <v>1300</v>
      </c>
      <c r="J77" s="28"/>
      <c r="K77" s="1"/>
      <c r="L77" s="1"/>
    </row>
    <row r="78" spans="1:12" x14ac:dyDescent="0.35">
      <c r="A78" s="19" t="s">
        <v>53</v>
      </c>
      <c r="B78" s="17">
        <v>980</v>
      </c>
      <c r="C78" s="17">
        <v>0</v>
      </c>
      <c r="D78" s="17">
        <v>0</v>
      </c>
      <c r="E78" s="24">
        <f t="shared" si="8"/>
        <v>980</v>
      </c>
      <c r="F78" s="18"/>
      <c r="H78" s="2">
        <f t="shared" si="9"/>
        <v>0</v>
      </c>
      <c r="I78" s="2">
        <f t="shared" si="10"/>
        <v>980</v>
      </c>
      <c r="J78" s="28"/>
      <c r="K78" s="1"/>
      <c r="L78" s="1"/>
    </row>
    <row r="79" spans="1:12" x14ac:dyDescent="0.35">
      <c r="A79" s="19" t="s">
        <v>37</v>
      </c>
      <c r="B79" s="17">
        <v>74.150000000000006</v>
      </c>
      <c r="C79" s="17">
        <v>0</v>
      </c>
      <c r="D79" s="17">
        <v>0</v>
      </c>
      <c r="E79" s="24">
        <f t="shared" si="8"/>
        <v>74.150000000000006</v>
      </c>
      <c r="F79" s="18"/>
      <c r="H79" s="2">
        <f t="shared" si="9"/>
        <v>0</v>
      </c>
      <c r="I79" s="2">
        <f t="shared" si="10"/>
        <v>74.150000000000006</v>
      </c>
      <c r="J79" s="28"/>
      <c r="K79" s="1"/>
      <c r="L79" s="1"/>
    </row>
    <row r="80" spans="1:12" x14ac:dyDescent="0.35">
      <c r="A80" s="19" t="s">
        <v>78</v>
      </c>
      <c r="B80" s="17">
        <v>2000</v>
      </c>
      <c r="C80" s="17">
        <v>0</v>
      </c>
      <c r="D80" s="17">
        <v>0</v>
      </c>
      <c r="E80" s="24">
        <f t="shared" si="8"/>
        <v>2000</v>
      </c>
      <c r="F80" s="18"/>
      <c r="H80" s="2">
        <f t="shared" si="9"/>
        <v>0</v>
      </c>
      <c r="I80" s="2">
        <f t="shared" si="10"/>
        <v>2000</v>
      </c>
      <c r="J80" s="28"/>
      <c r="K80" s="1"/>
      <c r="L80" s="1"/>
    </row>
    <row r="81" spans="1:12" x14ac:dyDescent="0.35">
      <c r="A81" s="1"/>
      <c r="B81" s="2"/>
      <c r="C81" s="2"/>
      <c r="D81" s="2"/>
      <c r="E81" s="9"/>
      <c r="F81" s="1"/>
      <c r="H81" s="2"/>
      <c r="I81" s="2"/>
      <c r="J81" s="28"/>
      <c r="K81" s="1"/>
      <c r="L81" s="1"/>
    </row>
    <row r="82" spans="1:12" x14ac:dyDescent="0.35">
      <c r="A82" s="1" t="s">
        <v>8</v>
      </c>
      <c r="B82" s="5">
        <f>SUM(B63:B81)</f>
        <v>49691.890000000007</v>
      </c>
      <c r="C82" s="5">
        <f>SUM(C63:C81)</f>
        <v>0</v>
      </c>
      <c r="D82" s="5">
        <f>SUM(D63:D81)</f>
        <v>3283.16</v>
      </c>
      <c r="E82" s="5">
        <f>SUM(E63:E80)</f>
        <v>46408.73</v>
      </c>
      <c r="F82" s="1"/>
      <c r="H82" s="5">
        <f>SUM(H63:H81)</f>
        <v>4483.16</v>
      </c>
      <c r="I82" s="5">
        <f>SUM(I63:I77)</f>
        <v>42154.58</v>
      </c>
      <c r="J82" s="28"/>
      <c r="K82" s="1"/>
      <c r="L82" s="1"/>
    </row>
    <row r="83" spans="1:12" x14ac:dyDescent="0.35">
      <c r="D83" s="12"/>
      <c r="E83" s="11"/>
    </row>
    <row r="84" spans="1:12" x14ac:dyDescent="0.35">
      <c r="B84" s="13"/>
      <c r="C84" s="13">
        <f>B58-C58-C82</f>
        <v>45014.42</v>
      </c>
      <c r="D84" s="12"/>
      <c r="E84" s="11">
        <f>B82+C82-D82</f>
        <v>46408.73000000001</v>
      </c>
    </row>
    <row r="86" spans="1:12" x14ac:dyDescent="0.35">
      <c r="A86" s="10" t="s">
        <v>18</v>
      </c>
      <c r="E86" s="11"/>
    </row>
    <row r="87" spans="1:12" x14ac:dyDescent="0.35">
      <c r="A87" s="1" t="s">
        <v>84</v>
      </c>
      <c r="B87" s="2"/>
      <c r="C87" s="2"/>
      <c r="D87" s="17">
        <v>125.3</v>
      </c>
      <c r="E87" s="9"/>
      <c r="F87" s="1"/>
      <c r="H87" s="2">
        <v>0</v>
      </c>
      <c r="I87" s="2"/>
      <c r="J87" s="1"/>
      <c r="K87" s="1"/>
      <c r="L87" s="1"/>
    </row>
    <row r="88" spans="1:12" x14ac:dyDescent="0.35">
      <c r="A88" s="1"/>
      <c r="B88" s="2"/>
      <c r="C88" s="2"/>
      <c r="D88" s="17">
        <v>0</v>
      </c>
      <c r="E88" s="9"/>
      <c r="F88" s="1"/>
      <c r="H88" s="2">
        <v>0</v>
      </c>
      <c r="I88" s="2"/>
      <c r="J88" s="1"/>
      <c r="K88" s="1"/>
      <c r="L88" s="1"/>
    </row>
    <row r="89" spans="1:12" x14ac:dyDescent="0.35">
      <c r="A89" s="1"/>
      <c r="B89" s="2"/>
      <c r="C89" s="2"/>
      <c r="D89" s="17">
        <v>0</v>
      </c>
      <c r="E89" s="9"/>
      <c r="F89" s="1"/>
      <c r="H89" s="2">
        <v>0</v>
      </c>
      <c r="I89" s="2"/>
      <c r="J89" s="1"/>
      <c r="K89" s="1"/>
      <c r="L89" s="1"/>
    </row>
    <row r="90" spans="1:12" x14ac:dyDescent="0.35">
      <c r="A90" s="1"/>
      <c r="B90" s="2"/>
      <c r="C90" s="2"/>
      <c r="D90" s="17">
        <v>0</v>
      </c>
      <c r="E90" s="9"/>
      <c r="F90" s="1"/>
      <c r="H90" s="2">
        <v>0</v>
      </c>
      <c r="I90" s="2"/>
      <c r="J90" s="1"/>
      <c r="K90" s="1"/>
      <c r="L90" s="1"/>
    </row>
    <row r="91" spans="1:12" x14ac:dyDescent="0.35">
      <c r="A91" s="1"/>
      <c r="B91" s="2"/>
      <c r="C91" s="2"/>
      <c r="D91" s="17">
        <v>0</v>
      </c>
      <c r="E91" s="9"/>
      <c r="F91" s="1"/>
      <c r="H91" s="2">
        <v>0</v>
      </c>
      <c r="I91" s="2"/>
      <c r="J91" s="1"/>
      <c r="K91" s="1"/>
      <c r="L91" s="1"/>
    </row>
    <row r="92" spans="1:12" x14ac:dyDescent="0.35">
      <c r="A92" s="1"/>
      <c r="B92" s="2"/>
      <c r="C92" s="2"/>
      <c r="D92" s="17">
        <v>0</v>
      </c>
      <c r="E92" s="9"/>
      <c r="F92" s="1"/>
      <c r="H92" s="2">
        <v>0</v>
      </c>
      <c r="I92" s="2"/>
      <c r="J92" s="1"/>
      <c r="K92" s="1"/>
      <c r="L92" s="1"/>
    </row>
    <row r="93" spans="1:12" x14ac:dyDescent="0.35">
      <c r="A93" s="1"/>
      <c r="B93" s="2"/>
      <c r="C93" s="2"/>
      <c r="D93" s="17">
        <v>0</v>
      </c>
      <c r="E93" s="9"/>
      <c r="F93" s="1"/>
      <c r="H93" s="2"/>
      <c r="I93" s="2"/>
      <c r="J93" s="1"/>
      <c r="K93" s="1"/>
      <c r="L93" s="1"/>
    </row>
    <row r="94" spans="1:12" x14ac:dyDescent="0.35">
      <c r="A94" s="1"/>
      <c r="B94" s="2"/>
      <c r="C94" s="2"/>
      <c r="D94" s="2"/>
      <c r="E94" s="9"/>
      <c r="F94" s="1"/>
      <c r="H94" s="2"/>
      <c r="I94" s="2"/>
      <c r="J94" s="1"/>
      <c r="K94" s="1"/>
      <c r="L94" s="1"/>
    </row>
    <row r="95" spans="1:12" x14ac:dyDescent="0.35">
      <c r="A95" s="1" t="s">
        <v>8</v>
      </c>
      <c r="B95" s="1"/>
      <c r="C95" s="1"/>
      <c r="D95" s="5">
        <f>SUM(D87:D94)</f>
        <v>125.3</v>
      </c>
      <c r="E95" s="9"/>
      <c r="F95" s="1"/>
      <c r="H95" s="5">
        <f>SUM(H87:H94)</f>
        <v>0</v>
      </c>
      <c r="I95" s="1"/>
      <c r="J95" s="1"/>
      <c r="K95" s="1"/>
      <c r="L95" s="1"/>
    </row>
    <row r="96" spans="1:12" x14ac:dyDescent="0.35">
      <c r="D96" s="12"/>
      <c r="E96" s="11"/>
    </row>
    <row r="97" spans="1:8" x14ac:dyDescent="0.35">
      <c r="D97" s="12"/>
      <c r="E97" s="11"/>
    </row>
    <row r="98" spans="1:8" x14ac:dyDescent="0.35">
      <c r="D98" s="12"/>
      <c r="E98" s="11"/>
      <c r="H98" s="12"/>
    </row>
    <row r="99" spans="1:8" x14ac:dyDescent="0.35">
      <c r="A99" s="10" t="s">
        <v>19</v>
      </c>
      <c r="B99" s="10"/>
      <c r="C99" s="10"/>
      <c r="D99" s="12">
        <f>D58+D82+D95</f>
        <v>39137.490000000005</v>
      </c>
      <c r="H99" s="12">
        <f>H58+H82+H95</f>
        <v>50822.880000000005</v>
      </c>
    </row>
    <row r="101" spans="1:8" x14ac:dyDescent="0.35">
      <c r="B101" t="s">
        <v>20</v>
      </c>
      <c r="D101" s="13">
        <f>42441.72-3304.23-D99</f>
        <v>0</v>
      </c>
    </row>
  </sheetData>
  <conditionalFormatting sqref="F22:F58">
    <cfRule type="cellIs" dxfId="1" priority="3" operator="greaterThan">
      <formula>0.59</formula>
    </cfRule>
  </conditionalFormatting>
  <conditionalFormatting sqref="J22:J65">
    <cfRule type="cellIs" dxfId="0" priority="1" operator="greaterThan">
      <formula>0.92</formula>
    </cfRule>
  </conditionalFormatting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v actual 31.10.25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Leafield Parish Council Clerk</cp:lastModifiedBy>
  <cp:revision>2</cp:revision>
  <cp:lastPrinted>2025-11-10T14:08:09Z</cp:lastPrinted>
  <dcterms:created xsi:type="dcterms:W3CDTF">2017-10-13T08:28:38Z</dcterms:created>
  <dcterms:modified xsi:type="dcterms:W3CDTF">2025-11-10T14:08:11Z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